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sarelk\Documents\משרד המדע\מדע וקהילה (נתנאל)\חוגים ברשויות\"/>
    </mc:Choice>
  </mc:AlternateContent>
  <bookViews>
    <workbookView xWindow="0" yWindow="0" windowWidth="19428" windowHeight="9216"/>
  </bookViews>
  <sheets>
    <sheet name="תנאי סף" sheetId="1" r:id="rId1"/>
    <sheet name="איכות" sheetId="2" r:id="rId2"/>
    <sheet name="החוגים המוצעים" sheetId="9" r:id="rId3"/>
    <sheet name="ראיון" sheetId="12" r:id="rId4"/>
  </sheets>
  <definedNames>
    <definedName name="_Ref299615356" localSheetId="0">'תנאי סף'!$C$30</definedName>
    <definedName name="_Ref312343192" localSheetId="0">'תנאי סף'!$C$27</definedName>
    <definedName name="_Ref373430807" localSheetId="0">'תנאי סף'!$C$40</definedName>
    <definedName name="_Ref381015046" localSheetId="0">'תנאי סף'!#REF!</definedName>
    <definedName name="_Ref381020389" localSheetId="0">'תנאי סף'!$C$36</definedName>
    <definedName name="_Ref395437155" localSheetId="0">'תנאי סף'!$C$21</definedName>
    <definedName name="_Ref404259197" localSheetId="0">'תנאי סף'!$C$22</definedName>
    <definedName name="_Ref476044578" localSheetId="0">'תנאי סף'!$C$20</definedName>
    <definedName name="_Ref484943746" localSheetId="0">'תנאי סף'!$C$19</definedName>
    <definedName name="_Ref535161705" localSheetId="0">'תנאי סף'!$C$21</definedName>
    <definedName name="_Ref535329957" localSheetId="2">'החוגים המוצעים'!#REF!</definedName>
    <definedName name="_Ref535329957" localSheetId="3">ראיון!#REF!</definedName>
    <definedName name="_xlnm.Print_Area" localSheetId="0">'תנאי סף'!$A$1:$G$47</definedName>
  </definedNames>
  <calcPr calcId="152511"/>
</workbook>
</file>

<file path=xl/calcChain.xml><?xml version="1.0" encoding="utf-8"?>
<calcChain xmlns="http://schemas.openxmlformats.org/spreadsheetml/2006/main">
  <c r="I9" i="12" l="1"/>
  <c r="G9" i="12"/>
  <c r="E9" i="12"/>
  <c r="C9" i="12"/>
  <c r="B9" i="12"/>
  <c r="I9" i="9"/>
  <c r="G9" i="9"/>
  <c r="E9" i="9"/>
  <c r="C9" i="9"/>
  <c r="B9" i="9"/>
  <c r="M12" i="2"/>
  <c r="K12" i="2"/>
  <c r="I12" i="2"/>
  <c r="M13" i="2"/>
  <c r="K13" i="2"/>
  <c r="I13" i="2"/>
  <c r="G13" i="2"/>
  <c r="G12" i="2"/>
  <c r="M9" i="2"/>
  <c r="K9" i="2"/>
  <c r="I9" i="2"/>
  <c r="M8" i="2"/>
  <c r="K8" i="2"/>
  <c r="I8" i="2"/>
  <c r="G8" i="2"/>
  <c r="M7" i="2"/>
  <c r="K7" i="2"/>
  <c r="I7" i="2"/>
  <c r="M6" i="2"/>
  <c r="K6" i="2"/>
  <c r="I6" i="2"/>
  <c r="G6" i="2"/>
  <c r="M5" i="2"/>
  <c r="K5" i="2"/>
  <c r="I5" i="2"/>
  <c r="M4" i="2"/>
  <c r="K4" i="2"/>
  <c r="G9" i="2"/>
  <c r="G7" i="2"/>
  <c r="G5" i="2"/>
  <c r="I4" i="2"/>
  <c r="G4" i="2"/>
  <c r="M16" i="2" l="1"/>
  <c r="K16" i="2"/>
  <c r="I16" i="2"/>
  <c r="G16" i="2"/>
  <c r="I15" i="2" l="1"/>
  <c r="I11" i="2"/>
  <c r="K11" i="2"/>
  <c r="K15" i="2"/>
  <c r="M11" i="2"/>
  <c r="M15" i="2"/>
  <c r="G15" i="2"/>
  <c r="G11" i="2"/>
  <c r="M17" i="2" l="1"/>
  <c r="K17" i="2"/>
  <c r="I17" i="2"/>
  <c r="G17" i="2"/>
  <c r="I2" i="12"/>
  <c r="G2" i="12"/>
  <c r="E2" i="12"/>
  <c r="C2" i="12"/>
  <c r="I1" i="12"/>
  <c r="G1" i="12"/>
  <c r="E1" i="12"/>
  <c r="C1" i="12"/>
  <c r="H18" i="2" l="1"/>
  <c r="J18" i="2"/>
  <c r="L18" i="2"/>
  <c r="G46" i="1"/>
  <c r="F46" i="1"/>
  <c r="E46" i="1"/>
  <c r="D46" i="1"/>
  <c r="G18" i="1"/>
  <c r="F18" i="1"/>
  <c r="E18" i="1"/>
  <c r="D18" i="1"/>
  <c r="G9" i="1"/>
  <c r="F9" i="1"/>
  <c r="E9" i="1"/>
  <c r="D9" i="1"/>
  <c r="I2" i="9" l="1"/>
  <c r="G2" i="9"/>
  <c r="E2" i="9"/>
  <c r="C2" i="9"/>
  <c r="I1" i="9"/>
  <c r="G1" i="9"/>
  <c r="E1" i="9"/>
  <c r="C1" i="9"/>
  <c r="L1" i="2"/>
  <c r="J1" i="2"/>
  <c r="H1" i="2"/>
  <c r="F1" i="2"/>
  <c r="D23" i="1"/>
  <c r="E23" i="1"/>
  <c r="F23" i="1"/>
  <c r="F47" i="1" s="1"/>
  <c r="E47" i="1" l="1"/>
  <c r="D47" i="1"/>
  <c r="G23" i="1"/>
  <c r="G47" i="1" s="1"/>
  <c r="F18" i="2" l="1"/>
  <c r="E18" i="2" l="1"/>
  <c r="L2" i="2" l="1"/>
  <c r="L19" i="2" l="1"/>
  <c r="J19" i="2" l="1"/>
  <c r="H19" i="2"/>
  <c r="F19" i="2" l="1"/>
  <c r="J2" i="2"/>
  <c r="H2" i="2"/>
  <c r="F2" i="2" l="1"/>
</calcChain>
</file>

<file path=xl/sharedStrings.xml><?xml version="1.0" encoding="utf-8"?>
<sst xmlns="http://schemas.openxmlformats.org/spreadsheetml/2006/main" count="143" uniqueCount="108">
  <si>
    <t>שם המציע:</t>
  </si>
  <si>
    <t>שם איש הקשר:</t>
  </si>
  <si>
    <t>טלפון:</t>
  </si>
  <si>
    <t>מס' סעיף</t>
  </si>
  <si>
    <t>תנאי סף מנהליים</t>
  </si>
  <si>
    <t>תנאי סף מקצועיים</t>
  </si>
  <si>
    <t>הנבדק</t>
  </si>
  <si>
    <t>המציע</t>
  </si>
  <si>
    <t>ניקוד</t>
  </si>
  <si>
    <t>סף איכות:</t>
  </si>
  <si>
    <t>ציון איכות:</t>
  </si>
  <si>
    <t>מס' הצעה:</t>
  </si>
  <si>
    <t xml:space="preserve">המציע </t>
  </si>
  <si>
    <t>ניקוד לציון האיכות:</t>
  </si>
  <si>
    <t>הגורם הנבחן:</t>
  </si>
  <si>
    <t>כן</t>
  </si>
  <si>
    <t>לא</t>
  </si>
  <si>
    <t>נימוק</t>
  </si>
  <si>
    <t>סעיף</t>
  </si>
  <si>
    <t>ציון</t>
  </si>
  <si>
    <t>ח.פ./ת"ז:</t>
  </si>
  <si>
    <t>כתובת דוא"ל:</t>
  </si>
  <si>
    <t>תיאור הסעיף</t>
  </si>
  <si>
    <t>נסיון המציע</t>
  </si>
  <si>
    <t>נושא:</t>
  </si>
  <si>
    <t>מציע</t>
  </si>
  <si>
    <t>ראה לשונית נפרדת</t>
  </si>
  <si>
    <t>עומד בכל תנאי הסף</t>
  </si>
  <si>
    <t>7. מסמכים נדרשים ותנאי מסירת ההצעה</t>
  </si>
  <si>
    <t>הוגשו כל המסמכים הנדרשים</t>
  </si>
  <si>
    <t>אין צורך בהשלמות</t>
  </si>
  <si>
    <t>פירוט</t>
  </si>
  <si>
    <t>המציע הינו גוף משפטי מאוגד הרשום ברשם רשמי בישראל.</t>
  </si>
  <si>
    <t>המציע עומד בדרישות תקנה 6(א) לתקנות חובת המכרזים, התשנ"ג - 1993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</si>
  <si>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</si>
  <si>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מנהל פרויקט</t>
  </si>
  <si>
    <t xml:space="preserve">
מנהל הפרויקט יועסק במשרה מלאה לפרויקט זה ויהיה זמין בכל עת לצרכי הפרויקט ולפניות המשרד בעניינו.
יובהר כי לצורך בחינת תנאי הסף ‎6.2.1,‎6.2.2,‎6.2.4יובאו בחשבון גם פרויקטים ממושכים שלא התקיימו במלואם במהלך התקופה האמורה (חמש שנים), ובלבד שהתקיימו במשך שנה אחת לפחות מתוך תקופה זו. הבהרה זו מתייחסת אך ורק לפרויקטים ממושכים שבמועד הגשת ההצעות כבר בוצעו במשך שנתיים לכל הפחות, ולא לפרויקטים שבמועד הגשת ההצעות התקיימו במשך שנה אחת ועתידים להתקיים שנה נוספת.
מנהל הפרויקט וצוות העובדים לא נדרשים להיות עובדי המציע בעת הגשת ההצעה למכרז. ככל שאינם עובדי המציע יצורפו להצעה הסכמים מותנים עמם, חתומים ע"י שני הצדדים.</t>
  </si>
  <si>
    <t>להצעה (חוברת הצעה מלאה על כל סעיפיה) יש לצרף:</t>
  </si>
  <si>
    <t>סך הכל ניקוד למציע</t>
  </si>
  <si>
    <t>סך הכל ניקוד למנהל</t>
  </si>
  <si>
    <t>ראיון</t>
  </si>
  <si>
    <t>סך הכל ציון ראיון (בטווח שבין 1 ל-100)</t>
  </si>
  <si>
    <t>7.1</t>
  </si>
  <si>
    <t>7.1.1</t>
  </si>
  <si>
    <t>7.1.3</t>
  </si>
  <si>
    <t>7.1.4</t>
  </si>
  <si>
    <t>7.1.5</t>
  </si>
  <si>
    <t xml:space="preserve"> אם המציע הינו עמותה, עליו להיות בעל אישור על ניהול תקין, מטעם רשם העמותות, תקף לשנה השוטפת.</t>
  </si>
  <si>
    <t>אם המציע הינו גוף משפטי המאוגד כחברה או כשותפות רשומה, הוא אינו "חברה מפרה" ו/או לא נשלחה אליו התראה על היותו "חברה מפרה" כאמור בסעיף 362א' לחוק החברות, התשנ"ט 1999.</t>
  </si>
  <si>
    <t xml:space="preserve"> אם המציע הוא תאגיד - במועד הגשת ההצעה המציע אינו בעל חובות אגרה שנתית לרשות התאגידים בגין שנת 2018 או מוקדם מכך.</t>
  </si>
  <si>
    <t>7.1.2</t>
  </si>
  <si>
    <t>7.1.6</t>
  </si>
  <si>
    <t>7.2</t>
  </si>
  <si>
    <t>7.2.1</t>
  </si>
  <si>
    <t>7.2.2</t>
  </si>
  <si>
    <t>7.2.3</t>
  </si>
  <si>
    <t xml:space="preserve">המציע פיתח לכל הפחות חוג אחד אשר עומד בתנאים המנויים בסעיף 1.2 לנספח א'1 , וקיבל אישור פדגוגי תכנניו ממוסד אקדמי  </t>
  </si>
  <si>
    <t>7.2.4</t>
  </si>
  <si>
    <r>
      <t xml:space="preserve"> על המציע להיות בעל ניסיון בלפחות שלוש מתוך חמש השנים האחרונות בהפעלת תכניות לימוד/העשרה בתחומי המדעים והטכנולוגיה, עבור קהל היעד הרלוונטי אליו מוגשת ההצעה (כללי / חרדי / לא יהודי),  וזאת בהיקפים הבאים:
</t>
    </r>
    <r>
      <rPr>
        <b/>
        <sz val="12"/>
        <color theme="1"/>
        <rFont val="David"/>
        <family val="2"/>
      </rPr>
      <t xml:space="preserve">7.2.1.1 </t>
    </r>
    <r>
      <rPr>
        <sz val="12"/>
        <color theme="1"/>
        <rFont val="David"/>
        <family val="2"/>
      </rPr>
      <t xml:space="preserve">עבור מציעים המגישים הצעה להפעיל חוגים במחוז אחד: בכל שנה בה הופעלו התכניות כאמור, השתתפו בפעילות לפחות 100 ילדים ו/או בני נוער בכיתות ז'-ט, כאשר הפעילות במסגרת התכניות התקיימה בקבוצות של 30- 10 משתתפים לקבוצה אחת. 
עבור מציעים המגישים הצעה להפעיל חוגים בשני מחוזות: בכל שנה בה הופעלו התכניות כאמור, השתתפו בפעילות לפחות 200 ילדים ו/או בני נוער בכיתות ז'-ט, כאשר הפעילות במסגרת התכניות התקיימה בקבוצות של 30- 10 משתתפים לקבוצה אחת ובשני מחוזות בארץ.
עבור מציעים המגישים הצעה להפעיל חוגים בשלושה מחוזות: בכל שנה בה הופעלו התכניות כאמור, השתתפו בפעילות לפחות 300 ילדים ו/או בני נוער בכיתות ז'-ט, כאשר הפעילות במסגרת התכניות התקיימה בקבוצות של 30- 10 משתתפים לקבוצה אחת ובשלושה מחוזות בארץ. 
</t>
    </r>
    <r>
      <rPr>
        <b/>
        <sz val="12"/>
        <color theme="1"/>
        <rFont val="David"/>
        <family val="2"/>
      </rPr>
      <t>7.2.1.2</t>
    </r>
    <r>
      <rPr>
        <sz val="12"/>
        <color theme="1"/>
        <rFont val="David"/>
        <family val="2"/>
      </rPr>
      <t xml:space="preserve"> משך כל תכנית לימוד/העשרה עמד על 36 שעות פעילות לפחות (כהגדרתה בסעיף ‎2.12 לעיל).
</t>
    </r>
  </si>
  <si>
    <r>
      <t xml:space="preserve"> ב-3 מתוך 5 השנים האחרונות הועסקו על ידי המציע 5 אנשי סגל לפחות העומדים בתנאים הבאים:
</t>
    </r>
    <r>
      <rPr>
        <b/>
        <sz val="12"/>
        <color theme="1"/>
        <rFont val="David"/>
        <family val="2"/>
      </rPr>
      <t>7.2.2.1</t>
    </r>
    <r>
      <rPr>
        <sz val="12"/>
        <color theme="1"/>
        <rFont val="David"/>
        <family val="2"/>
      </rPr>
      <t xml:space="preserve"> סטודנטים בשנה שנייה ללימודיהם לפחות, אשר השכלתם / הכשרתם האקדמית היא באחד מהתחומים הבאים: פיסיקה, הנדסה, מדעי המחשב, יישומי המחשב, רובוטיקה או מדעים מדויקים.
</t>
    </r>
    <r>
      <rPr>
        <b/>
        <sz val="12"/>
        <color theme="1"/>
        <rFont val="David"/>
        <family val="2"/>
      </rPr>
      <t>7.2.2.2</t>
    </r>
    <r>
      <rPr>
        <sz val="12"/>
        <color theme="1"/>
        <rFont val="David"/>
        <family val="2"/>
      </rPr>
      <t xml:space="preserve">  בעלי ניסיון של שנה לפחות בהדרכת ילדים ו/או בני נוער. </t>
    </r>
  </si>
  <si>
    <r>
      <t xml:space="preserve">המציע יציג לצורך הפרויקט מנהל פרויקט, אשר עומד בתנאים המפורטים להלן:
</t>
    </r>
    <r>
      <rPr>
        <b/>
        <sz val="12"/>
        <color theme="1"/>
        <rFont val="David"/>
        <family val="2"/>
      </rPr>
      <t>7.2.4.1.</t>
    </r>
    <r>
      <rPr>
        <sz val="12"/>
        <color theme="1"/>
        <rFont val="David"/>
        <family val="2"/>
      </rPr>
      <t xml:space="preserve"> בעל ניסיון של 3 שנים לפחות בניהול והפעלת תכניות לימוד/העשרה עם ילדים ו/או בני נוער.
במציעים לקטגוריית המגזר החרדי ולקטגורית המגזר הלא יהודי נדרש כי מתוך 3 שנות הניסיון להלן, בשנה אחת לפחות עסק מנהל הפרויקט בניהול והפעלת תכניות לימוד/העשרה עם ילדים ו/או בני נוער עבור אוכלוסייה המשתייכת למגזר הרלוונטי.
</t>
    </r>
    <r>
      <rPr>
        <b/>
        <sz val="12"/>
        <color theme="1"/>
        <rFont val="David"/>
        <family val="2"/>
      </rPr>
      <t>7.2.4.2.</t>
    </r>
    <r>
      <rPr>
        <sz val="12"/>
        <color theme="1"/>
        <rFont val="David"/>
        <family val="2"/>
      </rPr>
      <t xml:space="preserve"> בעל תואר ראשון, או בעל תואר b.ed, או בעלי תעודת הוראה בדרגה של "מורה מוסמך בכיר" כהגדרתו ע"י משרד החינוך.
</t>
    </r>
  </si>
  <si>
    <t>חוברת הצעה מלאה וחתומה כנדרש בסעיף 11 להלן.</t>
  </si>
  <si>
    <t>העתק תעודת עוסק מורשה והעתק של תעודת התאגדות (לפי העניין וסוג התאגדותו המשפטית של המציע) מאושר/ים על ידי עו"ד, לצורך הוכחת העמידה בתנאי הסף שבסעיף ‎7.1.1 לעיל. אם המציע הוא עמותה, עליו להעביר בנוסף לכך אישור ניהול תקין מטעם רשם העמותות, תקף למועד הגשת ההצעה.</t>
  </si>
  <si>
    <t xml:space="preserve"> על המציע לצרף אישור עו"ד או רו"ח על היות החתומים בשמו על מסמכי המכרז רשאים לחייב את המציע בחתימתם.</t>
  </si>
  <si>
    <t xml:space="preserve"> אישורים לפי חוק עסקאות גופים ציבוריים, בדבר ניהול פנקסי חשבונות ורשומות, כשהוא תקף, להוכחת העמידה בתנאי הסף שבסעיף ‎7.1.2 לעיל. </t>
  </si>
  <si>
    <t>אם המציע הוא תאגיד - יצרף נסח חברה/שותפות עדכני מרשות התאגידים המוכיח כי למציע אין חובות אגרה שנתית לשנת 2018 או מוקדם מכך לרשם החברות, לצורך הוכחת עמידה בתנאי סף 7.1.6 .</t>
  </si>
  <si>
    <r>
      <t xml:space="preserve">פרטים אודות ניסיונו של המציע כנדרש בסעיף </t>
    </r>
    <r>
      <rPr>
        <sz val="12"/>
        <color theme="1"/>
        <rFont val="Times New Roman"/>
        <family val="1"/>
      </rPr>
      <t>‎7.2.1 - ‎7.2.3</t>
    </r>
    <r>
      <rPr>
        <sz val="12"/>
        <color theme="1"/>
        <rFont val="David"/>
        <family val="2"/>
      </rPr>
      <t xml:space="preserve"> לעיל. הניסיון הנדרש על-פי סעיף זה יפורט ברשימה כרונולוגית מלאה של הפעילויות שבוצעו במהלך שנות הניסיון, כולל רשימת הלקוחות שקיבלו שירות זה או דומה לו מהמציע, תוך ציון שם הלקוח, שם איש הקשר ופרטי ההתקשרות עמו. (נספח ב'2).</t>
    </r>
  </si>
  <si>
    <t xml:space="preserve"> קורות חיים ומסמכים המעידים על הכשרתו וניסיונו של מנהל הפרויקט מטעם המציע, לצורך הוכחת העמידה בתנאי הסף ‎7.2.2 לעיל.</t>
  </si>
  <si>
    <t>תכנית לימודים (סילבוס) לחוד שפותח על ידי המציע, ואישור פדגוגי ממוסד אקדמי או ממשרד החינוך כי תכני החוג המוצע מפוקחים על ידי מוסד אקדמי לצורך הוכחת העמידה בתנאי הסף ‎7.2.3 .</t>
  </si>
  <si>
    <r>
      <t xml:space="preserve"> תכנית לימודים (סילבוס) מפורטת של החוגי/ם המוצע/ים (במבנה נספח ב'4 כולל התייחסות לכל הנדרש בו):
</t>
    </r>
    <r>
      <rPr>
        <b/>
        <sz val="12"/>
        <color theme="1"/>
        <rFont val="David"/>
        <family val="2"/>
      </rPr>
      <t>8.9.1.</t>
    </r>
    <r>
      <rPr>
        <sz val="12"/>
        <color theme="1"/>
        <rFont val="David"/>
        <family val="2"/>
      </rPr>
      <t xml:space="preserve"> מטרות החוג, הישגים נדרשים לביצוע ואופן הבקרה עליהם.
8.9.2. לוח הזמנים של המפגשים בחוג ורשימת הנושאים אשר יועברו בכל מפגש, כולל חלוקת שעות לימוד עיוניות ומעשיות.
</t>
    </r>
    <r>
      <rPr>
        <b/>
        <sz val="12"/>
        <color theme="1"/>
        <rFont val="David"/>
        <family val="2"/>
      </rPr>
      <t>8.9.3.</t>
    </r>
    <r>
      <rPr>
        <sz val="12"/>
        <color theme="1"/>
        <rFont val="David"/>
        <family val="2"/>
      </rPr>
      <t xml:space="preserve"> פירוט של נושאי תוכן, עזרים ומאפיינים שונים של כל מפגש במסגרת החוג, תיאור תוצרים שייבנו ויופקו ע"י המשתתפים (אם יש כאלה).
</t>
    </r>
    <r>
      <rPr>
        <b/>
        <sz val="12"/>
        <color theme="1"/>
        <rFont val="David"/>
        <family val="2"/>
      </rPr>
      <t>8.9.4.</t>
    </r>
    <r>
      <rPr>
        <sz val="12"/>
        <color theme="1"/>
        <rFont val="David"/>
        <family val="2"/>
      </rPr>
      <t xml:space="preserve"> פירוט הציוד בו ייעשה שימוש במסגרת החוג – ציוד קבוע וציוד אזיל. יש לפרט ציוד בו ישתמש כל משתתף וציוד לקבוצה כולה וכן יחס בין כמות הציוד למס' המשתתפים. כן יש לפרט ציוד מדעי אליו ייחשפו המשתתפים ויוכלו להתנסות בשימוש בו.
</t>
    </r>
    <r>
      <rPr>
        <b/>
        <sz val="12"/>
        <color theme="1"/>
        <rFont val="David"/>
        <family val="2"/>
      </rPr>
      <t>8.9.5.</t>
    </r>
    <r>
      <rPr>
        <sz val="12"/>
        <color theme="1"/>
        <rFont val="David"/>
        <family val="2"/>
      </rPr>
      <t xml:space="preserve"> בחוגים המיועדים לאוכלוסיות החרדית והלא יהודית - יש להציג ולפרט התאמות שייעשו בתכנית הסדנא על מנת להתאימה לקהל יעד זה – ביחס להתאמות בשפה בתכנית הלימודים, למדריכי הסדנאות וכיו"ב.
</t>
    </r>
    <r>
      <rPr>
        <b/>
        <sz val="12"/>
        <color theme="1"/>
        <rFont val="David"/>
        <family val="2"/>
      </rPr>
      <t>8.9.6.</t>
    </r>
    <r>
      <rPr>
        <sz val="12"/>
        <color theme="1"/>
        <rFont val="David"/>
        <family val="2"/>
      </rPr>
      <t xml:space="preserve"> פיתוח הדרכה - פירוט ההכשרות למדריכי החוגים, משובים וליווי המדריכים לאורך החוגים, הצבת יעדים ופיתוח השתלמויות.
</t>
    </r>
  </si>
  <si>
    <t xml:space="preserve"> תקציר מנהלים – עד עמוד אחד המתאר בקצרה ובקווים כלליים כל חוג מוצע.  </t>
  </si>
  <si>
    <t xml:space="preserve"> תצהיר בדבר היעדר הרשעות לפי חוק עובדים זרים וחוק שכר מינימום חתום ע"י עו"ד (נספח ב'6).</t>
  </si>
  <si>
    <t xml:space="preserve"> התחייבות ואישור המציע לקיום החקיקה בתחום העסקת עובדים חתומה ע"י עו"ד (נספח ב'7).</t>
  </si>
  <si>
    <t xml:space="preserve"> התחייבות לשמירת סודיות ולמניעת ניגוד עניינים (נספח ב'8).</t>
  </si>
  <si>
    <t xml:space="preserve"> הצהרה על שימוש בתוכנות מקוריות (נספח ב'9).</t>
  </si>
  <si>
    <r>
      <rPr>
        <sz val="7"/>
        <color theme="1"/>
        <rFont val="Times New Roman"/>
        <family val="1"/>
      </rPr>
      <t xml:space="preserve">       </t>
    </r>
    <r>
      <rPr>
        <sz val="12"/>
        <color theme="1"/>
        <rFont val="David"/>
        <family val="2"/>
      </rPr>
      <t xml:space="preserve">מסמך בשפה העברית המתאר את פרופיל המציע. </t>
    </r>
  </si>
  <si>
    <r>
      <rPr>
        <sz val="7"/>
        <color theme="1"/>
        <rFont val="Times New Roman"/>
        <family val="1"/>
      </rPr>
      <t xml:space="preserve">   </t>
    </r>
    <r>
      <rPr>
        <sz val="12"/>
        <color theme="1"/>
        <rFont val="David"/>
        <family val="2"/>
      </rPr>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r>
  </si>
  <si>
    <r>
      <t xml:space="preserve">מסמכי המכרז כשהם חתומים – </t>
    </r>
    <r>
      <rPr>
        <b/>
        <sz val="12"/>
        <color theme="1"/>
        <rFont val="David"/>
        <family val="2"/>
      </rPr>
      <t>למעט נספח ג'4 להסכם – ערבות הביצוע. אין לצרף נספח זה להצעה</t>
    </r>
    <r>
      <rPr>
        <sz val="12"/>
        <color theme="1"/>
        <rFont val="David"/>
        <family val="2"/>
      </rPr>
      <t>. יש לחתום על כל מסמכי המכרז וההסכם בראשי תיבות בתחתית כל עמוד כהוכחה לקריאת המסמכים והבנתם. בנוסף, טופס הגשת ההצעה (נספח ב'1) וההסכם (נספח ג') ייחתמו גם ע"י מורשי חתימה מטעם המציע, בצירוף חותמת רשמית של המציע</t>
    </r>
  </si>
  <si>
    <t xml:space="preserve">בהתאם לתקנות חוק חובת המכרזים, מציעים אשר לא זכו במכרז רשאים לעיין בהצעה הזוכה, למעט חלקים בהצעה אשר העיון בהם עלול לחשוף סוד מסחרי או סוד מקצועי. לפיכך, מציעים המעוניינים כי חלקים בהצעתם יישארו חסויים – עליהם לצרף עותק נוסף של ההצעה בו מושחרים החלקים החסויים.
בכל מקרה, מובהר בזאת כי ההחלטה בדבר חשיפה או חיסיון של חלקים בהצעה הינם בסמכותה של ועדת המכרזים של המשרד אשר רשאית לחשוף גם חלקים שהמציע ציין אותם כחסויים. 
</t>
  </si>
  <si>
    <t xml:space="preserve">עבור מציעים המגישים הצעה להפעיל חוגים במחוז אחד: עבור כל 50 משתתפים נוספים בתכניות העומדות בתנאים הנ"ל, מעבר לכמות הנדרשת בתנאי הסף (100 בכל שנה למשך לפחות שלוש שנים = 300 משתתפים לפחות) – תינתן 1 נק' , ועד לסך של 15 נקודות עבור 750 משתתפים נוספים (1,050 משתתפים סה"כ במהלך לכל היותר חמש שנים). </t>
  </si>
  <si>
    <t>עבור מציעים המגישים הצעה להפעיל חוגים בשני מחוזות: עבור כל 100 משתתפים נוספים בתכניות העומדות בתנאים הנ"ל, מעבר לכמות הנדרשת בתנאי הסף (200 בכל שנה למשך לפחות שלוש שנים = 600 משתתפים לפחות) – תינתן 1 נק', ועד לסך של 15 נקודות עבור 1,500 משתתפים נוספים (2,100 משתתפים סה"כ במהלך לכל היותר חמש שנים).</t>
  </si>
  <si>
    <r>
      <t>עבור מציעים המגישים הצעה להפעיל חוגים בשלושה מחוזות</t>
    </r>
    <r>
      <rPr>
        <sz val="12"/>
        <color theme="1"/>
        <rFont val="David"/>
        <family val="2"/>
      </rPr>
      <t>: עבור כל 150 משתתפים נוספים בתכניות העומדות בתנאים הנ"ל, מעבר לכמות הנדרשת בתנאי הסף (300 בכל שנה למשך לפחות שלוש שנים = 900 משתתפים לפחות) – תינתן 1 נק', ועד לסך של 15 נקודות עבור 2,250 משתתפים נוספים (3,150 משתתפים סה"כ במהלך לכל היותר חמש שנים).</t>
    </r>
  </si>
  <si>
    <r>
      <t>עבור מציעים המגישים הצעה להפעיל חוגים במחוז אחד</t>
    </r>
    <r>
      <rPr>
        <sz val="12"/>
        <color theme="1"/>
        <rFont val="David"/>
        <family val="2"/>
      </rPr>
      <t xml:space="preserve">: עבור כל 25 משתתפים נוספים בתכניות העומדות בתנאים הנ"ל, מעבר לכמות הנדרשת בתנאי הסף (100 בכל שנה למשך לפחות שלוש שנים = 300 משתתפים לפחות) – תינתן 1 נק', ועד לסך של 15 נקודות עבור 375 משתתפים נוספים (675 משתתפים סה"כ במהלך לכל היותר חמש שנים). </t>
    </r>
  </si>
  <si>
    <r>
      <t>עבור מציעים המגישים הצעה להפעיל חוגים בשני מחוזות</t>
    </r>
    <r>
      <rPr>
        <sz val="12"/>
        <color theme="1"/>
        <rFont val="David"/>
        <family val="2"/>
      </rPr>
      <t>: עבור כל 50 משתתפים נוספים בתכניות העומדות בתנאים הנ"ל, מעבר לכמות הנדרשת בתנאי הסף (200 בכל שנה למשך לפחות שלוש שנים = 600 משתתפים לפחות) – תינתן 1 נק', ועד לסך של 15 נקודות עבור 750 משתתפים נוספים (1,350 משתתפים סה"כ במהלך לכל היותר חמש שנים).</t>
    </r>
  </si>
  <si>
    <r>
      <t>עבור מציעים המגישים הצעה להפעיל חוגים בשלושה מחוזות</t>
    </r>
    <r>
      <rPr>
        <sz val="12"/>
        <color theme="1"/>
        <rFont val="David"/>
        <family val="2"/>
      </rPr>
      <t>: עבור כל 75 משתתפים נוספים בתכניות העומדות בתנאים הנ"ל, מעבר לכמות הנדרשת בתנאי הסף (300 בכל שנה למשך לפחות שלוש שנים = 900 משתתפים לפחות) – תינתן 1 נק', ועד לסך של 15 נקודות עבור 1,125 משתתפים נוספים (2,025 משתתפים סה"כ במהלך לכל היותר חמש שנים).</t>
    </r>
  </si>
  <si>
    <t>יקבל המציע 2 נק' ועד ל – 6 נק' עבור שלוש שנים נוספות (ובסה"כ שש שנות ניסיון).</t>
  </si>
  <si>
    <t xml:space="preserve"> ייבחן היקף התכניות שניהל המנהל המוצע – כמות ילדים ו/או בני נוער. המציע יפרט את ניסיון במנהל המוצע מטעמו תוך ציון כמות המשתתפים בכל תכנית ותכנית</t>
  </si>
  <si>
    <t xml:space="preserve">ייבחן ניסיונו של המציע בהפעלת תכניות לימוד/העשרה בתחומי המדעים והטכנולוגיה בחמש השנים האחרונות.
</t>
  </si>
  <si>
    <t xml:space="preserve">  ייבחן ניסיונו של המציע בחמש השנים האחרונות בהפעלת תכניות לימוד/העשרה בתחומי המדעים והטכנולוגיה במס'  רשויות מקומיות ו/או מנהלים קהילתיים במקביל. יודגש כי יוכרו רק פעילויות זהות שהתקיימו במקביל.</t>
  </si>
  <si>
    <t xml:space="preserve"> ייבחן ניסיונו של מנהל הפרויקט המוצע. עבור כל שנת ניסיון בניהול והפעלת תכניות לימוד/העשרה עם ילדים ו/או בני נוער מעבר לנדרש בתנאי הסף ‎8.2.4.1.
יש למלא מספר שנים (לפי העניין) בעמודת הנימוק
</t>
  </si>
  <si>
    <r>
      <rPr>
        <sz val="12"/>
        <rFont val="David"/>
        <family val="2"/>
      </rPr>
      <t>עבור כל תכנית שהתקיימה במשך שלושה חודשים רצופים לפחות ב – 5 רשויות מקומיות ו/או מנהלים קהילתיים במקביל, יינתנו 3 נק'.
עבור כל תכנית שהתקיימה במשך שלושה חודשים רצופים לפחות ב – 8 רשויות מקומיות ו/או מנהלים קהילתיים במקביל, יינתנו 5 נק'.
ניתן לצבור בסעיף זה עד 10 נק'</t>
    </r>
    <r>
      <rPr>
        <b/>
        <sz val="12"/>
        <rFont val="David"/>
        <family val="2"/>
      </rPr>
      <t xml:space="preserve">
</t>
    </r>
  </si>
  <si>
    <t xml:space="preserve">עבור 500 – 1,000 משתתפים בתכניות בחמש השנים האחרונות – יינתנו 1 נק'.
עבור 1,001 – 2,000 משתתפים בתכניות בחמש השנים האחרונות – יינתנו 2 נק'.
עבור  למעלה מ - 2,000 משתתפים בתכניות בחמש השנים האחרונות – יינתנו 4 נק'.
</t>
  </si>
  <si>
    <t>התרשמות מקצועית מהחוג/ים</t>
  </si>
  <si>
    <t>הניקוד יינתן ע"פ הפרמטרים המפורטים בלשונית .</t>
  </si>
  <si>
    <t xml:space="preserve"> התרשמות הוועדה תנוקד ע"פ הפרמטרים המפורטים בלשונית.</t>
  </si>
  <si>
    <t>12.7.3</t>
  </si>
  <si>
    <t>12.7.2</t>
  </si>
  <si>
    <t xml:space="preserve">ניסיון מנהל הפרויקט </t>
  </si>
  <si>
    <t>12.7.4</t>
  </si>
  <si>
    <t xml:space="preserve">התרשמות מתכני החוג ומהאלמנטים היישומיים אשר יעשה בהם שימוש במהלך החוג:
• מקוריות בדרך העברת החוגים: 10%
• עיסוק בתחומים מדעיים וטכנולוגים ייחודיים: 10%
• התנסויות מעשיות כגון בניית דגמים, לימודי שטח, הכנת סרטונים וכדו': 10% 
• העמקת הידע בתחום החוג: 10%
• פרוייקט גמר: 10%
</t>
  </si>
  <si>
    <t xml:space="preserve">שימוש מגוון בכלי עזר, איכות וגיוון - עזרים (מצגות, סרטים וכדו'), ציוד מתכלה, ציוד קבוע והעמדת ציוד אישי למשתתף (ערכות למידה וניסוי לתלמיד וכדו', הניקוד יתייחס לכמות הציוד ביחס למס' המשתתפים). </t>
  </si>
  <si>
    <t xml:space="preserve">איכות מנגנון הפיקוח והבקרה על ביצוע החוג – יינתן 
• העמדת רכז ייעודי לצורכי פיקוח ובקרה על ביצוע החוג - 5%
• עריכת צפיות, משובים וליווי למעבירי החוג וביצוע משובים למשתתפי החוג במהלך החוג ובסופו – 5%
• תהליך ההכשרה של צוותי ההדרכה – 10%
</t>
  </si>
  <si>
    <t>אופן הגשת ההצעה והצגת התכנית – נוחה לקריאה, ע"פ סדר דברים הגיוני ונעימה לעין.</t>
  </si>
  <si>
    <t>התרשמות מהחזון החינוכי של המציע.</t>
  </si>
  <si>
    <t xml:space="preserve">התרשמות מהידע המקצועי בניהול פרויקטים בלתי פורמליים בתחומי המדעים והטכנולוגיה
(בהצעות לביצוע סדנאות בקהל היעד הלא יהודי ו/או החרדי – תיבחן גם איכות המענה והידע להתאמות הנדרשות לעבודה עם קהל היעד  הרלוונטי – 20% למציעים הרלוונטיים).
</t>
  </si>
  <si>
    <t>התרשמות מהבנת דרישות המשרד לגבי מורכבות הפרויקט ומיכולת המציע להפעיל את הפרויקט ברמה גבוהה.</t>
  </si>
  <si>
    <t>התרשמות מהצגת לוח פעילות שנתי מוצע וממגוון הפעילויות המוצעות.</t>
  </si>
  <si>
    <t xml:space="preserve">התרשמות מהתכנית המוצעת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</si>
</sst>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5"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b/>
      <sz val="12"/>
      <name val="David"/>
      <family val="2"/>
    </font>
    <font>
      <sz val="12"/>
      <name val="David"/>
      <family val="2"/>
    </font>
    <font>
      <b/>
      <sz val="12"/>
      <color theme="0"/>
      <name val="David"/>
      <family val="2"/>
    </font>
    <font>
      <b/>
      <sz val="12"/>
      <color theme="4" tint="0.79998168889431442"/>
      <name val="David"/>
      <family val="2"/>
    </font>
    <font>
      <b/>
      <sz val="11"/>
      <name val="David"/>
      <family val="2"/>
    </font>
    <font>
      <b/>
      <sz val="15"/>
      <color theme="1"/>
      <name val="Times New Roman"/>
      <family val="1"/>
      <scheme val="major"/>
    </font>
    <font>
      <b/>
      <sz val="13"/>
      <color theme="1"/>
      <name val="Times New Roman"/>
      <family val="1"/>
      <scheme val="major"/>
    </font>
    <font>
      <b/>
      <sz val="16"/>
      <color theme="1"/>
      <name val="David"/>
      <family val="2"/>
    </font>
    <font>
      <sz val="12"/>
      <color theme="1"/>
      <name val="Times New Roman"/>
      <family val="1"/>
    </font>
    <font>
      <sz val="7"/>
      <color theme="1"/>
      <name val="Times New Roman"/>
      <family val="1"/>
    </font>
  </fonts>
  <fills count="18">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theme="6" tint="-0.249977111117893"/>
        <bgColor theme="8" tint="0.79998168889431442"/>
      </patternFill>
    </fill>
    <fill>
      <patternFill patternType="solid">
        <fgColor theme="7"/>
        <bgColor indexed="64"/>
      </patternFill>
    </fill>
  </fills>
  <borders count="48">
    <border>
      <left/>
      <right/>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146">
    <xf numFmtId="0" fontId="0" fillId="0" borderId="0" xfId="0"/>
    <xf numFmtId="0" fontId="4" fillId="0" borderId="0" xfId="0" applyFont="1"/>
    <xf numFmtId="0" fontId="4" fillId="0" borderId="0" xfId="0" applyFont="1" applyProtection="1">
      <protection hidden="1"/>
    </xf>
    <xf numFmtId="0" fontId="3" fillId="2" borderId="9" xfId="0" applyFont="1" applyFill="1" applyBorder="1" applyAlignment="1" applyProtection="1">
      <alignment horizontal="center" vertical="center" wrapText="1" readingOrder="2"/>
      <protection hidden="1"/>
    </xf>
    <xf numFmtId="0" fontId="3" fillId="2" borderId="9" xfId="0" applyFont="1" applyFill="1" applyBorder="1" applyAlignment="1" applyProtection="1">
      <alignment horizontal="center" vertical="center" wrapText="1"/>
      <protection locked="0"/>
    </xf>
    <xf numFmtId="49" fontId="3" fillId="2" borderId="9" xfId="0" applyNumberFormat="1" applyFont="1" applyFill="1" applyBorder="1" applyAlignment="1" applyProtection="1">
      <alignment horizontal="center" vertical="center" wrapText="1"/>
      <protection locked="0"/>
    </xf>
    <xf numFmtId="0" fontId="4" fillId="4" borderId="8" xfId="0" applyFont="1" applyFill="1" applyBorder="1" applyAlignment="1" applyProtection="1">
      <alignment horizontal="center" vertical="center" wrapText="1"/>
      <protection locked="0"/>
    </xf>
    <xf numFmtId="0" fontId="4" fillId="4" borderId="9" xfId="0" applyFont="1" applyFill="1" applyBorder="1" applyAlignment="1" applyProtection="1">
      <alignment horizontal="center" vertical="center" wrapText="1"/>
      <protection locked="0"/>
    </xf>
    <xf numFmtId="0" fontId="4" fillId="4" borderId="1" xfId="0" applyFont="1" applyFill="1" applyBorder="1" applyAlignment="1" applyProtection="1">
      <alignment horizontal="center" vertical="center" wrapText="1"/>
      <protection locked="0"/>
    </xf>
    <xf numFmtId="0" fontId="4" fillId="4" borderId="14"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center" vertical="center" wrapText="1"/>
      <protection locked="0"/>
    </xf>
    <xf numFmtId="0" fontId="4" fillId="0" borderId="0" xfId="0" applyFont="1" applyBorder="1" applyProtection="1">
      <protection hidden="1"/>
    </xf>
    <xf numFmtId="0" fontId="4" fillId="4" borderId="15" xfId="0" applyFont="1" applyFill="1" applyBorder="1" applyAlignment="1" applyProtection="1">
      <alignment horizontal="center" vertical="center" wrapText="1"/>
      <protection locked="0"/>
    </xf>
    <xf numFmtId="0" fontId="4" fillId="6" borderId="14" xfId="0" applyFont="1" applyFill="1" applyBorder="1" applyAlignment="1" applyProtection="1">
      <alignment vertical="center" wrapText="1" readingOrder="2"/>
      <protection hidden="1"/>
    </xf>
    <xf numFmtId="0" fontId="4" fillId="4" borderId="11" xfId="0" applyFont="1" applyFill="1" applyBorder="1" applyAlignment="1" applyProtection="1">
      <alignment horizontal="center" vertical="center" wrapText="1"/>
      <protection locked="0"/>
    </xf>
    <xf numFmtId="0" fontId="1" fillId="2" borderId="13" xfId="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hidden="1"/>
    </xf>
    <xf numFmtId="0" fontId="3" fillId="14" borderId="40" xfId="0" applyFont="1" applyFill="1" applyBorder="1" applyAlignment="1">
      <alignment horizontal="center" vertical="center" wrapText="1"/>
    </xf>
    <xf numFmtId="0" fontId="3" fillId="14" borderId="23" xfId="0" applyFont="1" applyFill="1" applyBorder="1" applyAlignment="1">
      <alignment horizontal="center" vertical="center" wrapText="1"/>
    </xf>
    <xf numFmtId="0" fontId="3" fillId="14" borderId="35" xfId="0" applyFont="1" applyFill="1" applyBorder="1" applyAlignment="1">
      <alignment horizontal="center" vertical="center" wrapText="1"/>
    </xf>
    <xf numFmtId="0" fontId="4" fillId="0" borderId="39" xfId="0" applyFont="1" applyBorder="1" applyAlignment="1">
      <alignment vertical="center" wrapText="1"/>
    </xf>
    <xf numFmtId="0" fontId="4" fillId="0" borderId="10" xfId="0" applyFont="1" applyBorder="1" applyAlignment="1">
      <alignment vertical="center" wrapText="1"/>
    </xf>
    <xf numFmtId="49" fontId="3" fillId="3" borderId="6" xfId="0" applyNumberFormat="1" applyFont="1" applyFill="1" applyBorder="1" applyAlignment="1" applyProtection="1">
      <alignment horizontal="center" vertical="center"/>
      <protection hidden="1"/>
    </xf>
    <xf numFmtId="0" fontId="4" fillId="4" borderId="39" xfId="0" applyFont="1" applyFill="1" applyBorder="1" applyAlignment="1" applyProtection="1">
      <alignment horizontal="center" vertical="center" wrapText="1"/>
      <protection locked="0"/>
    </xf>
    <xf numFmtId="0" fontId="4" fillId="4" borderId="12" xfId="0" applyFont="1" applyFill="1" applyBorder="1" applyAlignment="1" applyProtection="1">
      <alignment horizontal="center" vertical="center" wrapText="1"/>
      <protection locked="0"/>
    </xf>
    <xf numFmtId="0" fontId="4" fillId="4" borderId="22"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4" fillId="4" borderId="10"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wrapText="1"/>
      <protection hidden="1"/>
    </xf>
    <xf numFmtId="0" fontId="3" fillId="2" borderId="11" xfId="0" applyFont="1" applyFill="1" applyBorder="1" applyAlignment="1" applyProtection="1">
      <alignment horizontal="center" vertical="center" wrapText="1"/>
      <protection hidden="1"/>
    </xf>
    <xf numFmtId="0" fontId="4" fillId="6" borderId="30" xfId="0" applyFont="1" applyFill="1" applyBorder="1" applyAlignment="1" applyProtection="1">
      <alignment vertical="center" wrapText="1" readingOrder="2"/>
      <protection hidden="1"/>
    </xf>
    <xf numFmtId="0" fontId="4" fillId="5" borderId="30" xfId="0" applyFont="1" applyFill="1" applyBorder="1" applyAlignment="1" applyProtection="1">
      <alignment horizontal="right" vertical="center" wrapText="1" readingOrder="2"/>
      <protection hidden="1"/>
    </xf>
    <xf numFmtId="0" fontId="3" fillId="4" borderId="29" xfId="0" applyFont="1" applyFill="1" applyBorder="1" applyAlignment="1" applyProtection="1">
      <alignment horizontal="center" vertical="center"/>
      <protection hidden="1"/>
    </xf>
    <xf numFmtId="0" fontId="3" fillId="2" borderId="4" xfId="0" applyFont="1" applyFill="1" applyBorder="1" applyAlignment="1" applyProtection="1">
      <alignment horizontal="center" wrapText="1"/>
      <protection hidden="1"/>
    </xf>
    <xf numFmtId="49" fontId="3" fillId="6" borderId="38" xfId="0" applyNumberFormat="1" applyFont="1" applyFill="1" applyBorder="1" applyAlignment="1" applyProtection="1">
      <alignment horizontal="center" vertical="center" readingOrder="2"/>
      <protection hidden="1"/>
    </xf>
    <xf numFmtId="0" fontId="4" fillId="6" borderId="37" xfId="0" applyFont="1" applyFill="1" applyBorder="1" applyAlignment="1" applyProtection="1">
      <alignment vertical="center" wrapText="1" readingOrder="2"/>
      <protection hidden="1"/>
    </xf>
    <xf numFmtId="49" fontId="3" fillId="3" borderId="31" xfId="0" applyNumberFormat="1" applyFont="1" applyFill="1" applyBorder="1" applyAlignment="1" applyProtection="1">
      <alignment horizontal="center" vertical="center"/>
      <protection hidden="1"/>
    </xf>
    <xf numFmtId="0" fontId="3" fillId="3" borderId="34" xfId="0" applyFont="1" applyFill="1" applyBorder="1" applyAlignment="1" applyProtection="1">
      <alignment horizontal="center" vertical="center" wrapText="1"/>
      <protection hidden="1"/>
    </xf>
    <xf numFmtId="0" fontId="4" fillId="6" borderId="32" xfId="0" applyFont="1" applyFill="1" applyBorder="1" applyAlignment="1" applyProtection="1">
      <alignment vertical="center" wrapText="1" readingOrder="2"/>
      <protection hidden="1"/>
    </xf>
    <xf numFmtId="0" fontId="3" fillId="3" borderId="34" xfId="0" applyNumberFormat="1" applyFont="1" applyFill="1" applyBorder="1" applyAlignment="1" applyProtection="1">
      <alignment horizontal="center" vertical="center" wrapText="1" readingOrder="2"/>
      <protection hidden="1"/>
    </xf>
    <xf numFmtId="49" fontId="3" fillId="6" borderId="21" xfId="0" applyNumberFormat="1" applyFont="1" applyFill="1" applyBorder="1" applyAlignment="1" applyProtection="1">
      <alignment horizontal="center" vertical="center" readingOrder="2"/>
      <protection hidden="1"/>
    </xf>
    <xf numFmtId="49" fontId="3" fillId="6" borderId="41" xfId="0" applyNumberFormat="1" applyFont="1" applyFill="1" applyBorder="1" applyAlignment="1" applyProtection="1">
      <alignment horizontal="center" vertical="center" readingOrder="2"/>
      <protection hidden="1"/>
    </xf>
    <xf numFmtId="0" fontId="3" fillId="9" borderId="32" xfId="0" applyFont="1" applyFill="1" applyBorder="1" applyAlignment="1">
      <alignment horizontal="center" vertical="center" wrapText="1"/>
    </xf>
    <xf numFmtId="0" fontId="3" fillId="9" borderId="9" xfId="0" applyFont="1" applyFill="1" applyBorder="1" applyAlignment="1">
      <alignment horizontal="center" vertical="center" wrapText="1"/>
    </xf>
    <xf numFmtId="49" fontId="3" fillId="3" borderId="1" xfId="0" applyNumberFormat="1" applyFont="1" applyFill="1" applyBorder="1" applyAlignment="1" applyProtection="1">
      <alignment horizontal="center" vertical="center" wrapText="1"/>
      <protection hidden="1"/>
    </xf>
    <xf numFmtId="0" fontId="4" fillId="6" borderId="4" xfId="0" applyFont="1" applyFill="1" applyBorder="1" applyAlignment="1" applyProtection="1">
      <alignment vertical="center" wrapText="1" readingOrder="2"/>
      <protection hidden="1"/>
    </xf>
    <xf numFmtId="0" fontId="10" fillId="16" borderId="25" xfId="0" applyFont="1" applyFill="1" applyBorder="1" applyAlignment="1" applyProtection="1">
      <alignment horizontal="center" vertical="center"/>
      <protection hidden="1"/>
    </xf>
    <xf numFmtId="0" fontId="11" fillId="13" borderId="5" xfId="0" applyFont="1" applyFill="1" applyBorder="1" applyAlignment="1" applyProtection="1">
      <alignment horizontal="center" vertical="center" wrapText="1"/>
      <protection hidden="1"/>
    </xf>
    <xf numFmtId="0" fontId="11" fillId="13" borderId="19" xfId="0" applyFont="1" applyFill="1" applyBorder="1" applyAlignment="1" applyProtection="1">
      <alignment horizontal="center" vertical="center" wrapText="1"/>
      <protection hidden="1"/>
    </xf>
    <xf numFmtId="0" fontId="3" fillId="4" borderId="28" xfId="0" applyFont="1" applyFill="1" applyBorder="1" applyAlignment="1" applyProtection="1">
      <alignment horizontal="center" vertical="center"/>
      <protection hidden="1"/>
    </xf>
    <xf numFmtId="0" fontId="4" fillId="5" borderId="32" xfId="0" applyFont="1" applyFill="1" applyBorder="1" applyAlignment="1" applyProtection="1">
      <alignment horizontal="right" vertical="center" wrapText="1" readingOrder="2"/>
      <protection hidden="1"/>
    </xf>
    <xf numFmtId="0" fontId="4" fillId="0" borderId="27" xfId="0" applyFont="1" applyBorder="1" applyAlignment="1">
      <alignment vertical="center" wrapText="1"/>
    </xf>
    <xf numFmtId="0" fontId="4" fillId="0" borderId="36" xfId="0" applyFont="1" applyBorder="1" applyAlignment="1">
      <alignment vertical="center" wrapText="1"/>
    </xf>
    <xf numFmtId="0" fontId="3" fillId="9" borderId="32" xfId="0" applyFont="1" applyFill="1" applyBorder="1" applyAlignment="1">
      <alignment horizontal="center" vertical="center" wrapText="1"/>
    </xf>
    <xf numFmtId="0" fontId="4" fillId="0" borderId="0" xfId="0" applyFont="1" applyAlignment="1">
      <alignment wrapText="1"/>
    </xf>
    <xf numFmtId="0" fontId="4" fillId="4" borderId="24" xfId="0" applyFont="1" applyFill="1" applyBorder="1" applyAlignment="1" applyProtection="1">
      <alignment horizontal="center" vertical="center" wrapText="1"/>
      <protection locked="0"/>
    </xf>
    <xf numFmtId="0" fontId="4" fillId="4" borderId="4" xfId="0" applyFont="1" applyFill="1" applyBorder="1" applyAlignment="1" applyProtection="1">
      <alignment horizontal="center" vertical="center" wrapText="1"/>
      <protection locked="0"/>
    </xf>
    <xf numFmtId="2" fontId="3" fillId="4" borderId="29" xfId="0" applyNumberFormat="1" applyFont="1" applyFill="1" applyBorder="1" applyAlignment="1" applyProtection="1">
      <alignment horizontal="center" vertical="center"/>
      <protection hidden="1"/>
    </xf>
    <xf numFmtId="2" fontId="3" fillId="4" borderId="28" xfId="0" applyNumberFormat="1" applyFont="1" applyFill="1" applyBorder="1" applyAlignment="1" applyProtection="1">
      <alignment horizontal="center" vertical="center"/>
      <protection hidden="1"/>
    </xf>
    <xf numFmtId="0" fontId="8" fillId="15" borderId="20" xfId="0" applyFont="1" applyFill="1" applyBorder="1" applyAlignment="1">
      <alignment horizontal="center" vertical="center" wrapText="1"/>
    </xf>
    <xf numFmtId="9" fontId="4" fillId="0" borderId="0" xfId="0" applyNumberFormat="1" applyFont="1" applyAlignment="1">
      <alignment wrapText="1"/>
    </xf>
    <xf numFmtId="0" fontId="3" fillId="9" borderId="30" xfId="0" applyFont="1" applyFill="1" applyBorder="1" applyAlignment="1">
      <alignment horizontal="right" vertical="top" wrapText="1"/>
    </xf>
    <xf numFmtId="0" fontId="5" fillId="9" borderId="30" xfId="0" applyFont="1" applyFill="1" applyBorder="1" applyAlignment="1" applyProtection="1">
      <alignment horizontal="center" vertical="center" wrapText="1" readingOrder="2"/>
      <protection hidden="1"/>
    </xf>
    <xf numFmtId="1" fontId="7" fillId="10" borderId="30" xfId="2" applyNumberFormat="1" applyFont="1" applyFill="1" applyBorder="1" applyAlignment="1" applyProtection="1">
      <alignment horizontal="center" vertical="center" wrapText="1" readingOrder="2"/>
      <protection hidden="1"/>
    </xf>
    <xf numFmtId="0" fontId="5" fillId="11" borderId="30" xfId="0" applyFont="1" applyFill="1" applyBorder="1" applyAlignment="1" applyProtection="1">
      <alignment horizontal="center" vertical="center" wrapText="1" readingOrder="2"/>
      <protection hidden="1"/>
    </xf>
    <xf numFmtId="0" fontId="5" fillId="9" borderId="30" xfId="0" applyFont="1" applyFill="1" applyBorder="1" applyAlignment="1" applyProtection="1">
      <alignment horizontal="right" vertical="top" wrapText="1" readingOrder="2"/>
      <protection hidden="1"/>
    </xf>
    <xf numFmtId="10" fontId="3" fillId="9" borderId="8" xfId="0" applyNumberFormat="1" applyFont="1" applyFill="1" applyBorder="1" applyAlignment="1">
      <alignment horizontal="center" vertical="center" wrapText="1"/>
    </xf>
    <xf numFmtId="0" fontId="5" fillId="9" borderId="32" xfId="0" applyFont="1" applyFill="1" applyBorder="1" applyAlignment="1" applyProtection="1">
      <alignment vertical="top" wrapText="1" readingOrder="2"/>
      <protection hidden="1"/>
    </xf>
    <xf numFmtId="0" fontId="5" fillId="9" borderId="37" xfId="0" applyFont="1" applyFill="1" applyBorder="1" applyAlignment="1" applyProtection="1">
      <alignment vertical="top" wrapText="1" readingOrder="2"/>
      <protection hidden="1"/>
    </xf>
    <xf numFmtId="0" fontId="6" fillId="9" borderId="30" xfId="0" applyFont="1" applyFill="1" applyBorder="1" applyAlignment="1" applyProtection="1">
      <alignment horizontal="right" vertical="top" wrapText="1" readingOrder="2"/>
      <protection hidden="1"/>
    </xf>
    <xf numFmtId="0" fontId="3" fillId="9" borderId="32" xfId="0" applyFont="1" applyFill="1" applyBorder="1" applyAlignment="1">
      <alignment horizontal="right" vertical="center" wrapText="1"/>
    </xf>
    <xf numFmtId="0" fontId="3" fillId="9" borderId="30" xfId="0" applyFont="1" applyFill="1" applyBorder="1" applyAlignment="1">
      <alignment horizontal="right" vertical="center" wrapText="1"/>
    </xf>
    <xf numFmtId="0" fontId="3" fillId="15" borderId="30" xfId="0" applyFont="1" applyFill="1" applyBorder="1" applyAlignment="1">
      <alignment horizontal="right" vertical="center" wrapText="1"/>
    </xf>
    <xf numFmtId="0" fontId="3" fillId="9" borderId="39" xfId="0" applyFont="1" applyFill="1" applyBorder="1" applyAlignment="1">
      <alignment vertical="center" wrapText="1"/>
    </xf>
    <xf numFmtId="49" fontId="3" fillId="3" borderId="1" xfId="0" applyNumberFormat="1" applyFont="1" applyFill="1" applyBorder="1" applyAlignment="1" applyProtection="1">
      <alignment horizontal="center" vertical="center" wrapText="1" readingOrder="2"/>
      <protection hidden="1"/>
    </xf>
    <xf numFmtId="49" fontId="3" fillId="3" borderId="4" xfId="0" applyNumberFormat="1" applyFont="1" applyFill="1" applyBorder="1" applyAlignment="1" applyProtection="1">
      <alignment horizontal="center" vertical="center" wrapText="1" readingOrder="2"/>
      <protection hidden="1"/>
    </xf>
    <xf numFmtId="49" fontId="3" fillId="3" borderId="3" xfId="0" applyNumberFormat="1" applyFont="1" applyFill="1" applyBorder="1" applyAlignment="1" applyProtection="1">
      <alignment horizontal="center" vertical="center" wrapText="1" readingOrder="2"/>
      <protection hidden="1"/>
    </xf>
    <xf numFmtId="49" fontId="3" fillId="17" borderId="6" xfId="0" applyNumberFormat="1" applyFont="1" applyFill="1" applyBorder="1" applyAlignment="1" applyProtection="1">
      <alignment horizontal="center" vertical="center" wrapText="1"/>
      <protection hidden="1"/>
    </xf>
    <xf numFmtId="49" fontId="3" fillId="17" borderId="7" xfId="0" applyNumberFormat="1" applyFont="1" applyFill="1" applyBorder="1" applyAlignment="1" applyProtection="1">
      <alignment horizontal="center" vertical="center" wrapText="1"/>
      <protection hidden="1"/>
    </xf>
    <xf numFmtId="49" fontId="3" fillId="17" borderId="19" xfId="0" applyNumberFormat="1" applyFont="1" applyFill="1" applyBorder="1" applyAlignment="1" applyProtection="1">
      <alignment horizontal="center" vertical="center" wrapText="1"/>
      <protection hidden="1"/>
    </xf>
    <xf numFmtId="49" fontId="12" fillId="17" borderId="2" xfId="0" applyNumberFormat="1" applyFont="1" applyFill="1" applyBorder="1" applyAlignment="1" applyProtection="1">
      <alignment horizontal="center" vertical="center" wrapText="1"/>
      <protection hidden="1"/>
    </xf>
    <xf numFmtId="49" fontId="12" fillId="17" borderId="20" xfId="0" applyNumberFormat="1" applyFont="1" applyFill="1" applyBorder="1" applyAlignment="1" applyProtection="1">
      <alignment horizontal="center" vertical="center" wrapText="1"/>
      <protection hidden="1"/>
    </xf>
    <xf numFmtId="49" fontId="12" fillId="17" borderId="23" xfId="0" applyNumberFormat="1" applyFont="1" applyFill="1" applyBorder="1" applyAlignment="1" applyProtection="1">
      <alignment horizontal="center" vertical="center" wrapText="1"/>
      <protection hidden="1"/>
    </xf>
    <xf numFmtId="0" fontId="3" fillId="2" borderId="15" xfId="0" applyFont="1" applyFill="1" applyBorder="1" applyAlignment="1" applyProtection="1">
      <alignment horizontal="center" vertical="center" readingOrder="2"/>
      <protection hidden="1"/>
    </xf>
    <xf numFmtId="0" fontId="3" fillId="2" borderId="10" xfId="0" applyFont="1" applyFill="1" applyBorder="1" applyAlignment="1" applyProtection="1">
      <alignment horizontal="center" vertical="center" readingOrder="2"/>
      <protection hidden="1"/>
    </xf>
    <xf numFmtId="0" fontId="3" fillId="2" borderId="20" xfId="0" applyFont="1" applyFill="1" applyBorder="1" applyAlignment="1" applyProtection="1">
      <alignment horizontal="center" vertical="center" wrapText="1"/>
      <protection hidden="1"/>
    </xf>
    <xf numFmtId="0" fontId="3" fillId="2" borderId="23" xfId="0" applyFont="1" applyFill="1" applyBorder="1" applyAlignment="1" applyProtection="1">
      <alignment horizontal="center" vertical="center" wrapText="1"/>
      <protection hidden="1"/>
    </xf>
    <xf numFmtId="49" fontId="3" fillId="17" borderId="18" xfId="0" applyNumberFormat="1" applyFont="1" applyFill="1" applyBorder="1" applyAlignment="1" applyProtection="1">
      <alignment horizontal="center" vertical="center" wrapText="1"/>
      <protection hidden="1"/>
    </xf>
    <xf numFmtId="49" fontId="3" fillId="17" borderId="0" xfId="0" applyNumberFormat="1" applyFont="1" applyFill="1" applyBorder="1" applyAlignment="1" applyProtection="1">
      <alignment horizontal="center" vertical="center" wrapText="1"/>
      <protection hidden="1"/>
    </xf>
    <xf numFmtId="0" fontId="3" fillId="2" borderId="20" xfId="0" applyFont="1" applyFill="1" applyBorder="1" applyAlignment="1" applyProtection="1">
      <alignment horizontal="center" vertical="center" wrapText="1" readingOrder="2"/>
      <protection hidden="1"/>
    </xf>
    <xf numFmtId="0" fontId="3" fillId="2" borderId="23" xfId="0" applyFont="1" applyFill="1" applyBorder="1" applyAlignment="1" applyProtection="1">
      <alignment horizontal="center" vertical="center" wrapText="1" readingOrder="2"/>
      <protection hidden="1"/>
    </xf>
    <xf numFmtId="0" fontId="3" fillId="2" borderId="14" xfId="0" applyFont="1" applyFill="1" applyBorder="1" applyAlignment="1" applyProtection="1">
      <alignment horizontal="center" vertical="center" wrapText="1"/>
      <protection hidden="1"/>
    </xf>
    <xf numFmtId="0" fontId="3" fillId="2" borderId="9" xfId="0" applyFont="1" applyFill="1" applyBorder="1" applyAlignment="1" applyProtection="1">
      <alignment horizontal="center" vertical="center" wrapText="1"/>
      <protection hidden="1"/>
    </xf>
    <xf numFmtId="49" fontId="3" fillId="3" borderId="4" xfId="0" applyNumberFormat="1" applyFont="1" applyFill="1" applyBorder="1" applyAlignment="1" applyProtection="1">
      <alignment horizontal="center" vertical="center" wrapText="1"/>
      <protection hidden="1"/>
    </xf>
    <xf numFmtId="0" fontId="3" fillId="2" borderId="17" xfId="0" applyFont="1" applyFill="1" applyBorder="1" applyAlignment="1" applyProtection="1">
      <alignment horizontal="center" readingOrder="2"/>
      <protection hidden="1"/>
    </xf>
    <xf numFmtId="0" fontId="3" fillId="2" borderId="22" xfId="0" applyFont="1" applyFill="1" applyBorder="1" applyAlignment="1" applyProtection="1">
      <alignment horizontal="center" readingOrder="2"/>
      <protection hidden="1"/>
    </xf>
    <xf numFmtId="0" fontId="3" fillId="2" borderId="0" xfId="0" applyFont="1" applyFill="1" applyBorder="1" applyAlignment="1" applyProtection="1">
      <alignment horizontal="center" readingOrder="2"/>
      <protection hidden="1"/>
    </xf>
    <xf numFmtId="0" fontId="3" fillId="2" borderId="24" xfId="0" applyFont="1" applyFill="1" applyBorder="1" applyAlignment="1" applyProtection="1">
      <alignment horizontal="center" readingOrder="2"/>
      <protection hidden="1"/>
    </xf>
    <xf numFmtId="49" fontId="3" fillId="3" borderId="3" xfId="0" applyNumberFormat="1" applyFont="1" applyFill="1" applyBorder="1" applyAlignment="1" applyProtection="1">
      <alignment horizontal="center" vertical="center" wrapText="1"/>
      <protection hidden="1"/>
    </xf>
    <xf numFmtId="0" fontId="5" fillId="9" borderId="33" xfId="0" applyFont="1" applyFill="1" applyBorder="1" applyAlignment="1" applyProtection="1">
      <alignment horizontal="center" vertical="top" wrapText="1" readingOrder="2"/>
      <protection hidden="1"/>
    </xf>
    <xf numFmtId="0" fontId="5" fillId="9" borderId="29" xfId="0" applyFont="1" applyFill="1" applyBorder="1" applyAlignment="1" applyProtection="1">
      <alignment horizontal="center" vertical="top" wrapText="1" readingOrder="2"/>
      <protection hidden="1"/>
    </xf>
    <xf numFmtId="0" fontId="5" fillId="9" borderId="32" xfId="0" applyFont="1" applyFill="1" applyBorder="1" applyAlignment="1" applyProtection="1">
      <alignment horizontal="center" vertical="top" wrapText="1" readingOrder="2"/>
      <protection hidden="1"/>
    </xf>
    <xf numFmtId="0" fontId="5" fillId="9" borderId="42" xfId="0" applyFont="1" applyFill="1" applyBorder="1" applyAlignment="1" applyProtection="1">
      <alignment horizontal="center" vertical="top" wrapText="1" readingOrder="2"/>
      <protection hidden="1"/>
    </xf>
    <xf numFmtId="0" fontId="5" fillId="9" borderId="37" xfId="0" applyFont="1" applyFill="1" applyBorder="1" applyAlignment="1" applyProtection="1">
      <alignment horizontal="center" vertical="top" wrapText="1" readingOrder="2"/>
      <protection hidden="1"/>
    </xf>
    <xf numFmtId="0" fontId="4" fillId="9" borderId="32" xfId="0" applyFont="1" applyFill="1" applyBorder="1" applyAlignment="1" applyProtection="1">
      <alignment horizontal="center" vertical="top" wrapText="1" readingOrder="2"/>
      <protection hidden="1"/>
    </xf>
    <xf numFmtId="0" fontId="4" fillId="9" borderId="37" xfId="0" applyFont="1" applyFill="1" applyBorder="1" applyAlignment="1" applyProtection="1">
      <alignment horizontal="center" vertical="top" wrapText="1" readingOrder="2"/>
      <protection hidden="1"/>
    </xf>
    <xf numFmtId="0" fontId="5" fillId="11" borderId="33" xfId="0" applyFont="1" applyFill="1" applyBorder="1" applyAlignment="1" applyProtection="1">
      <alignment horizontal="center" vertical="center" wrapText="1" readingOrder="2"/>
      <protection hidden="1"/>
    </xf>
    <xf numFmtId="0" fontId="5" fillId="11" borderId="21" xfId="0" applyFont="1" applyFill="1" applyBorder="1" applyAlignment="1" applyProtection="1">
      <alignment horizontal="center" vertical="center" wrapText="1" readingOrder="2"/>
      <protection hidden="1"/>
    </xf>
    <xf numFmtId="0" fontId="5" fillId="11" borderId="29" xfId="0" applyFont="1" applyFill="1" applyBorder="1" applyAlignment="1" applyProtection="1">
      <alignment horizontal="center" vertical="center" wrapText="1" readingOrder="2"/>
      <protection hidden="1"/>
    </xf>
    <xf numFmtId="0" fontId="5" fillId="7" borderId="32" xfId="0" applyFont="1" applyFill="1" applyBorder="1" applyAlignment="1" applyProtection="1">
      <alignment horizontal="center" vertical="center" wrapText="1" readingOrder="2"/>
      <protection hidden="1"/>
    </xf>
    <xf numFmtId="0" fontId="5" fillId="7" borderId="42" xfId="0" applyFont="1" applyFill="1" applyBorder="1" applyAlignment="1" applyProtection="1">
      <alignment horizontal="center" vertical="center" wrapText="1" readingOrder="2"/>
      <protection hidden="1"/>
    </xf>
    <xf numFmtId="0" fontId="5" fillId="7" borderId="37" xfId="0" applyFont="1" applyFill="1" applyBorder="1" applyAlignment="1" applyProtection="1">
      <alignment horizontal="center" vertical="center" wrapText="1" readingOrder="2"/>
      <protection hidden="1"/>
    </xf>
    <xf numFmtId="0" fontId="5" fillId="9" borderId="32" xfId="0" applyFont="1" applyFill="1" applyBorder="1" applyAlignment="1" applyProtection="1">
      <alignment horizontal="center" vertical="center" wrapText="1" readingOrder="2"/>
      <protection hidden="1"/>
    </xf>
    <xf numFmtId="0" fontId="5" fillId="9" borderId="42" xfId="0" applyFont="1" applyFill="1" applyBorder="1" applyAlignment="1" applyProtection="1">
      <alignment horizontal="center" vertical="center" wrapText="1" readingOrder="2"/>
      <protection hidden="1"/>
    </xf>
    <xf numFmtId="0" fontId="5" fillId="9" borderId="37" xfId="0" applyFont="1" applyFill="1" applyBorder="1" applyAlignment="1" applyProtection="1">
      <alignment horizontal="center" vertical="center" wrapText="1" readingOrder="2"/>
      <protection hidden="1"/>
    </xf>
    <xf numFmtId="1" fontId="7" fillId="10" borderId="33" xfId="2" applyNumberFormat="1" applyFont="1" applyFill="1" applyBorder="1" applyAlignment="1" applyProtection="1">
      <alignment horizontal="center" vertical="center" wrapText="1" readingOrder="2"/>
      <protection hidden="1"/>
    </xf>
    <xf numFmtId="1" fontId="7" fillId="10" borderId="21" xfId="2" applyNumberFormat="1" applyFont="1" applyFill="1" applyBorder="1" applyAlignment="1" applyProtection="1">
      <alignment horizontal="center" vertical="center" wrapText="1" readingOrder="2"/>
      <protection hidden="1"/>
    </xf>
    <xf numFmtId="1" fontId="7" fillId="10" borderId="29" xfId="2" applyNumberFormat="1" applyFont="1" applyFill="1" applyBorder="1" applyAlignment="1" applyProtection="1">
      <alignment horizontal="center" vertical="center" wrapText="1" readingOrder="2"/>
      <protection hidden="1"/>
    </xf>
    <xf numFmtId="0" fontId="4" fillId="0" borderId="26" xfId="0" applyFont="1" applyBorder="1" applyAlignment="1">
      <alignment horizontal="center" vertical="center"/>
    </xf>
    <xf numFmtId="0" fontId="4" fillId="0" borderId="16" xfId="0" applyFont="1" applyBorder="1" applyAlignment="1">
      <alignment horizontal="center" vertical="center"/>
    </xf>
    <xf numFmtId="0" fontId="3" fillId="12" borderId="6" xfId="0" applyFont="1" applyFill="1" applyBorder="1" applyAlignment="1" applyProtection="1">
      <alignment horizontal="center" vertical="center" readingOrder="2"/>
      <protection hidden="1"/>
    </xf>
    <xf numFmtId="0" fontId="3" fillId="12" borderId="19" xfId="0" applyFont="1" applyFill="1" applyBorder="1" applyAlignment="1" applyProtection="1">
      <alignment horizontal="center" vertical="center" readingOrder="2"/>
      <protection hidden="1"/>
    </xf>
    <xf numFmtId="0" fontId="4" fillId="14" borderId="17" xfId="0" applyFont="1" applyFill="1" applyBorder="1" applyAlignment="1">
      <alignment horizontal="center" vertical="center" wrapText="1"/>
    </xf>
    <xf numFmtId="0" fontId="4" fillId="14" borderId="22" xfId="0" applyFont="1" applyFill="1" applyBorder="1" applyAlignment="1">
      <alignment horizontal="center" vertical="center" wrapText="1"/>
    </xf>
    <xf numFmtId="0" fontId="4" fillId="14" borderId="41" xfId="0" applyFont="1" applyFill="1" applyBorder="1" applyAlignment="1">
      <alignment horizontal="center" vertical="center" wrapText="1"/>
    </xf>
    <xf numFmtId="0" fontId="4" fillId="14" borderId="39" xfId="0" applyFont="1" applyFill="1" applyBorder="1" applyAlignment="1">
      <alignment horizontal="center" vertical="center" wrapText="1"/>
    </xf>
    <xf numFmtId="0" fontId="3" fillId="9" borderId="0" xfId="0" applyFont="1" applyFill="1" applyBorder="1" applyAlignment="1">
      <alignment horizontal="center" vertical="center" wrapText="1"/>
    </xf>
    <xf numFmtId="0" fontId="3" fillId="9" borderId="41" xfId="0" applyFont="1" applyFill="1" applyBorder="1" applyAlignment="1">
      <alignment horizontal="center" vertical="center" wrapText="1"/>
    </xf>
    <xf numFmtId="0" fontId="3" fillId="9" borderId="24" xfId="0" applyFont="1" applyFill="1" applyBorder="1" applyAlignment="1">
      <alignment horizontal="center" vertical="center" wrapText="1"/>
    </xf>
    <xf numFmtId="0" fontId="3" fillId="9" borderId="39" xfId="0" applyFont="1" applyFill="1" applyBorder="1" applyAlignment="1">
      <alignment horizontal="center" vertical="center" wrapText="1"/>
    </xf>
    <xf numFmtId="0" fontId="5" fillId="7" borderId="43" xfId="0" applyFont="1" applyFill="1" applyBorder="1" applyAlignment="1" applyProtection="1">
      <alignment horizontal="center" vertical="center" wrapText="1" readingOrder="2"/>
      <protection hidden="1"/>
    </xf>
    <xf numFmtId="0" fontId="5" fillId="7" borderId="15" xfId="0" applyFont="1" applyFill="1" applyBorder="1" applyAlignment="1" applyProtection="1">
      <alignment horizontal="center" vertical="center" wrapText="1" readingOrder="2"/>
      <protection hidden="1"/>
    </xf>
    <xf numFmtId="0" fontId="5" fillId="7" borderId="44" xfId="0" applyNumberFormat="1" applyFont="1" applyFill="1" applyBorder="1" applyAlignment="1" applyProtection="1">
      <alignment horizontal="center" vertical="center" wrapText="1" readingOrder="2"/>
      <protection hidden="1"/>
    </xf>
    <xf numFmtId="0" fontId="5" fillId="7" borderId="10" xfId="0" applyNumberFormat="1" applyFont="1" applyFill="1" applyBorder="1" applyAlignment="1" applyProtection="1">
      <alignment horizontal="center" vertical="center" wrapText="1" readingOrder="2"/>
      <protection hidden="1"/>
    </xf>
    <xf numFmtId="0" fontId="5" fillId="7" borderId="36" xfId="0" applyFont="1" applyFill="1" applyBorder="1" applyAlignment="1" applyProtection="1">
      <alignment horizontal="center" vertical="center" wrapText="1" readingOrder="2"/>
      <protection hidden="1"/>
    </xf>
    <xf numFmtId="0" fontId="5" fillId="7" borderId="45" xfId="0" applyFont="1" applyFill="1" applyBorder="1" applyAlignment="1" applyProtection="1">
      <alignment horizontal="center" vertical="center" wrapText="1" readingOrder="2"/>
      <protection hidden="1"/>
    </xf>
    <xf numFmtId="164" fontId="6" fillId="8" borderId="36" xfId="0" applyNumberFormat="1" applyFont="1" applyFill="1" applyBorder="1" applyAlignment="1" applyProtection="1">
      <alignment horizontal="center" vertical="center" wrapText="1" readingOrder="2"/>
      <protection hidden="1"/>
    </xf>
    <xf numFmtId="164" fontId="6" fillId="8" borderId="45" xfId="0" applyNumberFormat="1" applyFont="1" applyFill="1" applyBorder="1" applyAlignment="1" applyProtection="1">
      <alignment horizontal="center" vertical="center" wrapText="1" readingOrder="2"/>
      <protection hidden="1"/>
    </xf>
    <xf numFmtId="2" fontId="9" fillId="8" borderId="36" xfId="0" applyNumberFormat="1" applyFont="1" applyFill="1" applyBorder="1" applyAlignment="1" applyProtection="1">
      <alignment horizontal="center" vertical="center" wrapText="1" readingOrder="2"/>
      <protection hidden="1"/>
    </xf>
    <xf numFmtId="2" fontId="9" fillId="8" borderId="45" xfId="0" applyNumberFormat="1" applyFont="1" applyFill="1" applyBorder="1" applyAlignment="1" applyProtection="1">
      <alignment horizontal="center" vertical="center" wrapText="1" readingOrder="2"/>
      <protection hidden="1"/>
    </xf>
    <xf numFmtId="164" fontId="6" fillId="8" borderId="46" xfId="0" applyNumberFormat="1" applyFont="1" applyFill="1" applyBorder="1" applyAlignment="1" applyProtection="1">
      <alignment horizontal="center" vertical="center" wrapText="1" readingOrder="2"/>
      <protection hidden="1"/>
    </xf>
    <xf numFmtId="164" fontId="6" fillId="8" borderId="47" xfId="0" applyNumberFormat="1" applyFont="1" applyFill="1" applyBorder="1" applyAlignment="1" applyProtection="1">
      <alignment horizontal="center" vertical="center" wrapText="1" readingOrder="2"/>
      <protection hidden="1"/>
    </xf>
    <xf numFmtId="2" fontId="7" fillId="10" borderId="44" xfId="0" applyNumberFormat="1" applyFont="1" applyFill="1" applyBorder="1" applyAlignment="1" applyProtection="1">
      <alignment horizontal="center" vertical="center" wrapText="1" readingOrder="2"/>
      <protection hidden="1"/>
    </xf>
    <xf numFmtId="2" fontId="7" fillId="10" borderId="10" xfId="0" applyNumberFormat="1" applyFont="1" applyFill="1" applyBorder="1" applyAlignment="1" applyProtection="1">
      <alignment horizontal="center" vertical="center" wrapText="1" readingOrder="2"/>
      <protection hidden="1"/>
    </xf>
    <xf numFmtId="0" fontId="3" fillId="0" borderId="26" xfId="0" applyFont="1" applyBorder="1" applyAlignment="1" applyProtection="1">
      <alignment horizontal="center" vertical="center" wrapText="1"/>
      <protection hidden="1"/>
    </xf>
    <xf numFmtId="0" fontId="3" fillId="0" borderId="16" xfId="0" applyFont="1" applyBorder="1" applyAlignment="1" applyProtection="1">
      <alignment horizontal="center" vertical="center" wrapText="1"/>
      <protection hidden="1"/>
    </xf>
  </cellXfs>
  <cellStyles count="3">
    <cellStyle name="Normal" xfId="0" builtinId="0"/>
    <cellStyle name="Percent" xfId="2" builtinId="5"/>
    <cellStyle name="היפר-קישור" xfId="1" builtinId="8"/>
  </cellStyles>
  <dxfs count="128">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3"/>
  <sheetViews>
    <sheetView rightToLeft="1" tabSelected="1" view="pageBreakPreview" zoomScale="80" zoomScaleNormal="90" zoomScaleSheetLayoutView="80" workbookViewId="0">
      <pane xSplit="2" ySplit="7" topLeftCell="C31" activePane="bottomRight" state="frozen"/>
      <selection pane="topRight" activeCell="C1" sqref="C1"/>
      <selection pane="bottomLeft" activeCell="A8" sqref="A8"/>
      <selection pane="bottomRight" activeCell="G40" sqref="G40"/>
    </sheetView>
  </sheetViews>
  <sheetFormatPr defaultColWidth="9" defaultRowHeight="15.6" x14ac:dyDescent="0.3"/>
  <cols>
    <col min="1" max="1" width="13.19921875" style="1" customWidth="1"/>
    <col min="2" max="2" width="10" style="1" customWidth="1"/>
    <col min="3" max="3" width="82.69921875" style="1" customWidth="1"/>
    <col min="4" max="4" width="22.5" style="1" customWidth="1"/>
    <col min="5" max="5" width="22.59765625" style="1" customWidth="1"/>
    <col min="6" max="6" width="24.3984375" style="1" customWidth="1"/>
    <col min="7" max="7" width="24" style="1" customWidth="1"/>
    <col min="8" max="16384" width="9" style="1"/>
  </cols>
  <sheetData>
    <row r="1" spans="1:7" ht="18.75" customHeight="1" x14ac:dyDescent="0.3">
      <c r="A1" s="94"/>
      <c r="B1" s="95"/>
      <c r="C1" s="91" t="s">
        <v>11</v>
      </c>
      <c r="D1" s="83">
        <v>1</v>
      </c>
      <c r="E1" s="83">
        <v>2</v>
      </c>
      <c r="F1" s="83">
        <v>3</v>
      </c>
      <c r="G1" s="83">
        <v>4</v>
      </c>
    </row>
    <row r="2" spans="1:7" ht="15" customHeight="1" x14ac:dyDescent="0.3">
      <c r="A2" s="96"/>
      <c r="B2" s="97"/>
      <c r="C2" s="92"/>
      <c r="D2" s="84"/>
      <c r="E2" s="84"/>
      <c r="F2" s="84"/>
      <c r="G2" s="84"/>
    </row>
    <row r="3" spans="1:7" x14ac:dyDescent="0.3">
      <c r="A3" s="96"/>
      <c r="B3" s="97"/>
      <c r="C3" s="16" t="s">
        <v>0</v>
      </c>
      <c r="D3" s="3"/>
      <c r="E3" s="3"/>
      <c r="F3" s="3"/>
      <c r="G3" s="3"/>
    </row>
    <row r="4" spans="1:7" x14ac:dyDescent="0.3">
      <c r="A4" s="96"/>
      <c r="B4" s="97"/>
      <c r="C4" s="16" t="s">
        <v>20</v>
      </c>
      <c r="D4" s="3"/>
      <c r="E4" s="3"/>
      <c r="F4" s="3"/>
      <c r="G4" s="3"/>
    </row>
    <row r="5" spans="1:7" x14ac:dyDescent="0.3">
      <c r="A5" s="96"/>
      <c r="B5" s="97"/>
      <c r="C5" s="16" t="s">
        <v>1</v>
      </c>
      <c r="D5" s="4"/>
      <c r="E5" s="4"/>
      <c r="F5" s="4"/>
      <c r="G5" s="4"/>
    </row>
    <row r="6" spans="1:7" x14ac:dyDescent="0.3">
      <c r="A6" s="96"/>
      <c r="B6" s="97"/>
      <c r="C6" s="16" t="s">
        <v>2</v>
      </c>
      <c r="D6" s="5"/>
      <c r="E6" s="5"/>
      <c r="F6" s="5"/>
      <c r="G6" s="5"/>
    </row>
    <row r="7" spans="1:7" ht="16.2" thickBot="1" x14ac:dyDescent="0.35">
      <c r="A7" s="96"/>
      <c r="B7" s="97"/>
      <c r="C7" s="29" t="s">
        <v>21</v>
      </c>
      <c r="D7" s="15"/>
      <c r="E7" s="15"/>
      <c r="F7" s="15"/>
      <c r="G7" s="15"/>
    </row>
    <row r="8" spans="1:7" ht="16.2" thickBot="1" x14ac:dyDescent="0.35">
      <c r="A8" s="33" t="s">
        <v>6</v>
      </c>
      <c r="B8" s="28" t="s">
        <v>3</v>
      </c>
      <c r="C8" s="85"/>
      <c r="D8" s="85"/>
      <c r="E8" s="85"/>
      <c r="F8" s="85"/>
      <c r="G8" s="86"/>
    </row>
    <row r="9" spans="1:7" ht="17.399999999999999" thickBot="1" x14ac:dyDescent="0.35">
      <c r="A9" s="22"/>
      <c r="B9" s="36" t="s">
        <v>42</v>
      </c>
      <c r="C9" s="37" t="s">
        <v>4</v>
      </c>
      <c r="D9" s="47" t="str">
        <f>IF(COUNTIF(D10:D17,"V")+COUNTIF(D10:D17,"ל.ר.")=8,"V",IF(COUNTIF(D10:D17,"X")&gt;0,"X",IF(COUNTIF(D10:D17,"?")&gt;0,"$","X")))</f>
        <v>X</v>
      </c>
      <c r="E9" s="47" t="str">
        <f>IF(COUNTIF(E10:E17,"V")+COUNTIF(E10:E17,"ל.ר.")=8,"V",IF(COUNTIF(E10:E17,"X")&gt;0,"X",IF(COUNTIF(E10:E17,"?")&gt;0,"$","X")))</f>
        <v>X</v>
      </c>
      <c r="F9" s="47" t="str">
        <f>IF(COUNTIF(F10:F17,"V")+COUNTIF(F10:F17,"ל.ר.")=8,"V",IF(COUNTIF(F10:F17,"X")&gt;0,"X",IF(COUNTIF(F10:F17,"?")&gt;0,"$","X")))</f>
        <v>X</v>
      </c>
      <c r="G9" s="47" t="str">
        <f>IF(COUNTIF(G10:G17,"V")+COUNTIF(G10:G17,"ל.ר.")=8,"V",IF(COUNTIF(G10:G17,"X")&gt;0,"X",IF(COUNTIF(G10:G17,"?")&gt;0,"$","X")))</f>
        <v>X</v>
      </c>
    </row>
    <row r="10" spans="1:7" ht="19.5" customHeight="1" x14ac:dyDescent="0.3">
      <c r="A10" s="93" t="s">
        <v>7</v>
      </c>
      <c r="B10" s="34" t="s">
        <v>43</v>
      </c>
      <c r="C10" s="35" t="s">
        <v>32</v>
      </c>
      <c r="D10" s="23"/>
      <c r="E10" s="6"/>
      <c r="F10" s="6"/>
      <c r="G10" s="6"/>
    </row>
    <row r="11" spans="1:7" ht="46.8" x14ac:dyDescent="0.3">
      <c r="A11" s="93"/>
      <c r="B11" s="34" t="s">
        <v>50</v>
      </c>
      <c r="C11" s="30" t="s">
        <v>33</v>
      </c>
      <c r="D11" s="23"/>
      <c r="E11" s="6"/>
      <c r="F11" s="6"/>
      <c r="G11" s="6"/>
    </row>
    <row r="12" spans="1:7" ht="46.8" x14ac:dyDescent="0.3">
      <c r="A12" s="93"/>
      <c r="B12" s="34" t="s">
        <v>44</v>
      </c>
      <c r="C12" s="30" t="s">
        <v>34</v>
      </c>
      <c r="D12" s="23"/>
      <c r="E12" s="6"/>
      <c r="F12" s="6"/>
      <c r="G12" s="6"/>
    </row>
    <row r="13" spans="1:7" x14ac:dyDescent="0.3">
      <c r="A13" s="93"/>
      <c r="B13" s="34" t="s">
        <v>45</v>
      </c>
      <c r="C13" s="30" t="s">
        <v>47</v>
      </c>
      <c r="D13" s="23"/>
      <c r="E13" s="6"/>
      <c r="F13" s="6"/>
      <c r="G13" s="6"/>
    </row>
    <row r="14" spans="1:7" ht="31.2" x14ac:dyDescent="0.3">
      <c r="A14" s="93"/>
      <c r="B14" s="34" t="s">
        <v>46</v>
      </c>
      <c r="C14" s="38" t="s">
        <v>48</v>
      </c>
      <c r="D14" s="55"/>
      <c r="E14" s="56"/>
      <c r="F14" s="56"/>
      <c r="G14" s="56"/>
    </row>
    <row r="15" spans="1:7" ht="31.2" customHeight="1" thickBot="1" x14ac:dyDescent="0.35">
      <c r="A15" s="93"/>
      <c r="B15" s="34" t="s">
        <v>51</v>
      </c>
      <c r="C15" s="38" t="s">
        <v>49</v>
      </c>
      <c r="D15" s="55"/>
      <c r="E15" s="56"/>
      <c r="F15" s="56"/>
      <c r="G15" s="56"/>
    </row>
    <row r="16" spans="1:7" ht="16.2" hidden="1" thickBot="1" x14ac:dyDescent="0.35">
      <c r="A16" s="93"/>
      <c r="B16" s="34"/>
      <c r="C16" s="38"/>
      <c r="D16" s="55"/>
      <c r="E16" s="56"/>
      <c r="F16" s="56"/>
      <c r="G16" s="56"/>
    </row>
    <row r="17" spans="1:8" ht="39" hidden="1" customHeight="1" thickBot="1" x14ac:dyDescent="0.35">
      <c r="A17" s="93"/>
      <c r="C17" s="38"/>
      <c r="D17" s="24"/>
      <c r="E17" s="14"/>
      <c r="F17" s="14"/>
      <c r="G17" s="14"/>
    </row>
    <row r="18" spans="1:8" ht="22.5" customHeight="1" thickBot="1" x14ac:dyDescent="0.35">
      <c r="A18" s="22"/>
      <c r="B18" s="36" t="s">
        <v>52</v>
      </c>
      <c r="C18" s="39" t="s">
        <v>5</v>
      </c>
      <c r="D18" s="47" t="str">
        <f>IF(COUNTIF(D19:D22,"V")+COUNTIF(D19:D22,"ל.ר.")=4,"V",IF(COUNTIF(D19:D22,"X")&gt;0,"X",IF(COUNTIF(D19:D22,"?")&gt;0,"$","X")))</f>
        <v>X</v>
      </c>
      <c r="E18" s="47" t="str">
        <f>IF(COUNTIF(E19:E22,"V")+COUNTIF(E19:E22,"ל.ר.")=4,"V",IF(COUNTIF(E19:E22,"X")&gt;0,"X",IF(COUNTIF(E19:E22,"?")&gt;0,"$","X")))</f>
        <v>X</v>
      </c>
      <c r="F18" s="47" t="str">
        <f>IF(COUNTIF(F19:F22,"V")+COUNTIF(F19:F22,"ל.ר.")=4,"V",IF(COUNTIF(F19:F22,"X")&gt;0,"X",IF(COUNTIF(F19:F22,"?")&gt;0,"$","X")))</f>
        <v>X</v>
      </c>
      <c r="G18" s="47" t="str">
        <f>IF(COUNTIF(G19:G22,"V")+COUNTIF(G19:G22,"ל.ר.")=4,"V",IF(COUNTIF(G19:G22,"X")&gt;0,"X",IF(COUNTIF(G19:G22,"?")&gt;0,"$","X")))</f>
        <v>X</v>
      </c>
      <c r="H18" s="54" t="s">
        <v>36</v>
      </c>
    </row>
    <row r="19" spans="1:8" ht="219" thickBot="1" x14ac:dyDescent="0.35">
      <c r="A19" s="93" t="s">
        <v>12</v>
      </c>
      <c r="B19" s="41" t="s">
        <v>53</v>
      </c>
      <c r="C19" s="13" t="s">
        <v>58</v>
      </c>
      <c r="D19" s="25"/>
      <c r="E19" s="8"/>
      <c r="F19" s="8"/>
      <c r="G19" s="8"/>
    </row>
    <row r="20" spans="1:8" ht="63" thickBot="1" x14ac:dyDescent="0.35">
      <c r="A20" s="93"/>
      <c r="B20" s="41" t="s">
        <v>54</v>
      </c>
      <c r="C20" s="45" t="s">
        <v>59</v>
      </c>
      <c r="D20" s="25"/>
      <c r="E20" s="8"/>
      <c r="F20" s="8"/>
      <c r="G20" s="8"/>
    </row>
    <row r="21" spans="1:8" ht="31.8" thickBot="1" x14ac:dyDescent="0.35">
      <c r="A21" s="98"/>
      <c r="B21" s="41" t="s">
        <v>55</v>
      </c>
      <c r="C21" s="45" t="s">
        <v>56</v>
      </c>
      <c r="D21" s="25"/>
      <c r="E21" s="9"/>
      <c r="F21" s="9"/>
      <c r="G21" s="9"/>
    </row>
    <row r="22" spans="1:8" ht="125.4" thickBot="1" x14ac:dyDescent="0.35">
      <c r="A22" s="44" t="s">
        <v>35</v>
      </c>
      <c r="B22" s="40" t="s">
        <v>57</v>
      </c>
      <c r="C22" s="13" t="s">
        <v>60</v>
      </c>
      <c r="D22" s="26"/>
      <c r="E22" s="10"/>
      <c r="F22" s="10"/>
      <c r="G22" s="10"/>
    </row>
    <row r="23" spans="1:8" ht="19.2" thickBot="1" x14ac:dyDescent="0.35">
      <c r="A23" s="87" t="s">
        <v>27</v>
      </c>
      <c r="B23" s="88"/>
      <c r="C23" s="88"/>
      <c r="D23" s="46" t="str">
        <f>IF(AND(D9="V",D18="V"),"V",IF(OR(D9="X",D18="X"),"X",IF(OR(D9="$",D18="?"),"$","X")))</f>
        <v>X</v>
      </c>
      <c r="E23" s="46" t="str">
        <f>IF(AND(E9="V",E18="V"),"V",IF(OR(E9="X",E18="X"),"X",IF(OR(E9="$",E18="?"),"$","X")))</f>
        <v>X</v>
      </c>
      <c r="F23" s="46" t="str">
        <f>IF(AND(F9="V",F18="V"),"V",IF(OR(F9="X",F18="X"),"X",IF(OR(F9="$",F18="?"),"$","X")))</f>
        <v>X</v>
      </c>
      <c r="G23" s="46" t="str">
        <f>IF(AND(G9="V",G18="V"),"V",IF(OR(G9="X",G18="X"),"X",IF(OR(G9="$",G18="?"),"$","X")))</f>
        <v>X</v>
      </c>
    </row>
    <row r="24" spans="1:8" ht="16.2" thickBot="1" x14ac:dyDescent="0.35">
      <c r="A24" s="33" t="s">
        <v>6</v>
      </c>
      <c r="B24" s="28" t="s">
        <v>3</v>
      </c>
      <c r="C24" s="89" t="s">
        <v>28</v>
      </c>
      <c r="D24" s="89"/>
      <c r="E24" s="89"/>
      <c r="F24" s="89"/>
      <c r="G24" s="90"/>
    </row>
    <row r="25" spans="1:8" ht="15.75" customHeight="1" x14ac:dyDescent="0.3">
      <c r="A25" s="74" t="s">
        <v>37</v>
      </c>
      <c r="B25" s="32">
        <v>8.1</v>
      </c>
      <c r="C25" s="31" t="s">
        <v>61</v>
      </c>
      <c r="D25" s="12"/>
      <c r="E25" s="9"/>
      <c r="F25" s="9"/>
      <c r="G25" s="9"/>
    </row>
    <row r="26" spans="1:8" ht="46.8" x14ac:dyDescent="0.3">
      <c r="A26" s="75"/>
      <c r="B26" s="32">
        <v>8.1999999999999993</v>
      </c>
      <c r="C26" s="31" t="s">
        <v>62</v>
      </c>
      <c r="D26" s="23"/>
      <c r="E26" s="6"/>
      <c r="F26" s="6"/>
      <c r="G26" s="6"/>
      <c r="H26" s="54"/>
    </row>
    <row r="27" spans="1:8" ht="31.2" x14ac:dyDescent="0.3">
      <c r="A27" s="75"/>
      <c r="B27" s="32">
        <v>8.3000000000000007</v>
      </c>
      <c r="C27" s="31" t="s">
        <v>63</v>
      </c>
      <c r="D27" s="23"/>
      <c r="E27" s="6"/>
      <c r="F27" s="6"/>
      <c r="G27" s="6"/>
    </row>
    <row r="28" spans="1:8" ht="31.2" x14ac:dyDescent="0.3">
      <c r="A28" s="75"/>
      <c r="B28" s="32">
        <v>8.4</v>
      </c>
      <c r="C28" s="31" t="s">
        <v>64</v>
      </c>
      <c r="D28" s="27"/>
      <c r="E28" s="6"/>
      <c r="F28" s="6"/>
      <c r="G28" s="7"/>
    </row>
    <row r="29" spans="1:8" ht="31.2" x14ac:dyDescent="0.3">
      <c r="A29" s="75"/>
      <c r="B29" s="32">
        <v>8.5</v>
      </c>
      <c r="C29" s="31" t="s">
        <v>65</v>
      </c>
      <c r="D29" s="27"/>
      <c r="E29" s="7"/>
      <c r="F29" s="7"/>
      <c r="G29" s="7"/>
    </row>
    <row r="30" spans="1:8" ht="47.4" thickBot="1" x14ac:dyDescent="0.35">
      <c r="A30" s="75"/>
      <c r="B30" s="32">
        <v>8.6</v>
      </c>
      <c r="C30" s="31" t="s">
        <v>66</v>
      </c>
      <c r="D30" s="27"/>
      <c r="E30" s="7"/>
      <c r="F30" s="7"/>
      <c r="G30" s="7"/>
    </row>
    <row r="31" spans="1:8" ht="31.2" x14ac:dyDescent="0.3">
      <c r="A31" s="75"/>
      <c r="B31" s="32">
        <v>8.6999999999999993</v>
      </c>
      <c r="C31" s="31" t="s">
        <v>67</v>
      </c>
      <c r="D31" s="27"/>
      <c r="E31" s="7"/>
      <c r="F31" s="7"/>
      <c r="G31" s="9"/>
    </row>
    <row r="32" spans="1:8" ht="31.2" x14ac:dyDescent="0.3">
      <c r="A32" s="75"/>
      <c r="B32" s="32">
        <v>8.8000000000000007</v>
      </c>
      <c r="C32" s="31" t="s">
        <v>68</v>
      </c>
      <c r="D32" s="27"/>
      <c r="E32" s="7"/>
      <c r="F32" s="7"/>
      <c r="G32" s="7"/>
    </row>
    <row r="33" spans="1:7" ht="218.4" x14ac:dyDescent="0.3">
      <c r="A33" s="75"/>
      <c r="B33" s="32">
        <v>8.9</v>
      </c>
      <c r="C33" s="31" t="s">
        <v>69</v>
      </c>
      <c r="D33" s="27"/>
      <c r="E33" s="7"/>
      <c r="F33" s="7"/>
      <c r="G33" s="7"/>
    </row>
    <row r="34" spans="1:7" x14ac:dyDescent="0.3">
      <c r="A34" s="75"/>
      <c r="B34" s="57">
        <v>8.1</v>
      </c>
      <c r="C34" s="31" t="s">
        <v>70</v>
      </c>
      <c r="D34" s="27"/>
      <c r="E34" s="7"/>
      <c r="F34" s="7"/>
      <c r="G34" s="7"/>
    </row>
    <row r="35" spans="1:7" x14ac:dyDescent="0.3">
      <c r="A35" s="75"/>
      <c r="B35" s="32">
        <v>8.11</v>
      </c>
      <c r="C35" s="31" t="s">
        <v>71</v>
      </c>
      <c r="D35" s="27"/>
      <c r="E35" s="7"/>
      <c r="F35" s="7"/>
      <c r="G35" s="7"/>
    </row>
    <row r="36" spans="1:7" x14ac:dyDescent="0.3">
      <c r="A36" s="75"/>
      <c r="B36" s="32">
        <v>8.1199999999999992</v>
      </c>
      <c r="C36" s="31" t="s">
        <v>72</v>
      </c>
      <c r="D36" s="27"/>
      <c r="E36" s="7"/>
      <c r="F36" s="7"/>
      <c r="G36" s="7"/>
    </row>
    <row r="37" spans="1:7" x14ac:dyDescent="0.3">
      <c r="A37" s="75"/>
      <c r="B37" s="32">
        <v>8.1300000000000008</v>
      </c>
      <c r="C37" s="31" t="s">
        <v>73</v>
      </c>
      <c r="D37" s="27"/>
      <c r="E37" s="7"/>
      <c r="F37" s="7"/>
      <c r="G37" s="7"/>
    </row>
    <row r="38" spans="1:7" x14ac:dyDescent="0.3">
      <c r="A38" s="75"/>
      <c r="B38" s="32">
        <v>8.14</v>
      </c>
      <c r="C38" s="31" t="s">
        <v>74</v>
      </c>
      <c r="D38" s="27"/>
      <c r="E38" s="7"/>
      <c r="F38" s="7"/>
      <c r="G38" s="7"/>
    </row>
    <row r="39" spans="1:7" x14ac:dyDescent="0.3">
      <c r="A39" s="75"/>
      <c r="B39" s="32">
        <v>8.15</v>
      </c>
      <c r="C39" s="31" t="s">
        <v>75</v>
      </c>
      <c r="D39" s="27"/>
      <c r="E39" s="7"/>
      <c r="F39" s="7"/>
      <c r="G39" s="7"/>
    </row>
    <row r="40" spans="1:7" ht="46.8" x14ac:dyDescent="0.3">
      <c r="A40" s="75"/>
      <c r="B40" s="32">
        <v>8.16</v>
      </c>
      <c r="C40" s="31" t="s">
        <v>76</v>
      </c>
      <c r="D40" s="27"/>
      <c r="E40" s="7"/>
      <c r="F40" s="7"/>
      <c r="G40" s="7"/>
    </row>
    <row r="41" spans="1:7" ht="62.4" x14ac:dyDescent="0.3">
      <c r="A41" s="75"/>
      <c r="B41" s="32">
        <v>8.17</v>
      </c>
      <c r="C41" s="31" t="s">
        <v>77</v>
      </c>
      <c r="D41" s="27"/>
      <c r="E41" s="7"/>
      <c r="F41" s="7"/>
      <c r="G41" s="7"/>
    </row>
    <row r="42" spans="1:7" ht="93.6" x14ac:dyDescent="0.3">
      <c r="A42" s="75"/>
      <c r="B42" s="32">
        <v>8.18</v>
      </c>
      <c r="C42" s="31" t="s">
        <v>78</v>
      </c>
      <c r="D42" s="27"/>
      <c r="E42" s="7"/>
      <c r="F42" s="7"/>
      <c r="G42" s="7"/>
    </row>
    <row r="43" spans="1:7" ht="1.2" customHeight="1" thickBot="1" x14ac:dyDescent="0.35">
      <c r="A43" s="75"/>
      <c r="B43" s="49"/>
      <c r="C43" s="50"/>
      <c r="D43" s="27"/>
      <c r="E43" s="7"/>
      <c r="F43" s="7"/>
      <c r="G43" s="7"/>
    </row>
    <row r="44" spans="1:7" ht="16.2" hidden="1" thickBot="1" x14ac:dyDescent="0.35">
      <c r="A44" s="75"/>
      <c r="B44" s="58"/>
      <c r="C44" s="50"/>
      <c r="D44" s="27"/>
      <c r="E44" s="7"/>
      <c r="F44" s="7"/>
      <c r="G44" s="7"/>
    </row>
    <row r="45" spans="1:7" ht="16.2" hidden="1" thickBot="1" x14ac:dyDescent="0.35">
      <c r="A45" s="76"/>
      <c r="B45" s="49"/>
      <c r="C45" s="50"/>
      <c r="D45" s="27"/>
      <c r="E45" s="7"/>
      <c r="F45" s="7"/>
      <c r="G45" s="7"/>
    </row>
    <row r="46" spans="1:7" ht="17.399999999999999" thickBot="1" x14ac:dyDescent="0.35">
      <c r="A46" s="77" t="s">
        <v>29</v>
      </c>
      <c r="B46" s="78"/>
      <c r="C46" s="79"/>
      <c r="D46" s="48" t="str">
        <f>IF(COUNTIF(D25:D45,"V")+COUNTIF(D25:D45,"ל.ר.")=21,"V",IF(COUNTIF(D25:D45,"X")&gt;0,"X",IF(COUNTIF(D25:D45,"?")&gt;0,"$","X")))</f>
        <v>X</v>
      </c>
      <c r="E46" s="47" t="str">
        <f>IF(COUNTIF(E25:E45,"V")+COUNTIF(E25:E45,"ל.ר.")=21,"V",IF(COUNTIF(E25:E45,"X")&gt;0,"X",IF(COUNTIF(E25:E45,"?")&gt;0,"$","X")))</f>
        <v>X</v>
      </c>
      <c r="F46" s="47" t="str">
        <f>IF(COUNTIF(F25:F45,"V")+COUNTIF(F25:F45,"ל.ר.")=21,"V",IF(COUNTIF(F25:F45,"X")&gt;0,"X",IF(COUNTIF(F25:F45,"?")&gt;0,"$","X")))</f>
        <v>X</v>
      </c>
      <c r="G46" s="47" t="str">
        <f>IF(COUNTIF(G25:G45,"V")+COUNTIF(G25:G45,"ל.ר.")=21,"V",IF(COUNTIF(G25:G45,"X")&gt;0,"X",IF(COUNTIF(G25:G45,"?")&gt;0,"$","X")))</f>
        <v>X</v>
      </c>
    </row>
    <row r="47" spans="1:7" ht="21.6" thickBot="1" x14ac:dyDescent="0.35">
      <c r="A47" s="80" t="s">
        <v>30</v>
      </c>
      <c r="B47" s="81"/>
      <c r="C47" s="82"/>
      <c r="D47" s="46" t="str">
        <f>IF(AND(D23="V",D46="V"),"V",IF(OR(D23="X",D46="X"),"X",IF(OR(D23="$",D46="?"),"$","X")))</f>
        <v>X</v>
      </c>
      <c r="E47" s="46" t="str">
        <f>IF(AND(E23="V",E46="V"),"V",IF(OR(E23="X",E46="X"),"X",IF(OR(E23="$",E46="?"),"$","X")))</f>
        <v>X</v>
      </c>
      <c r="F47" s="46" t="str">
        <f>IF(AND(F23="V",F46="V"),"V",IF(OR(F23="X",F46="X"),"X",IF(OR(F23="$",F46="?"),"$","X")))</f>
        <v>X</v>
      </c>
      <c r="G47" s="46" t="str">
        <f>IF(AND(G23="V",G46="V"),"V",IF(OR(G23="X",G46="X"),"X",IF(OR(G23="$",G46="?"),"$","X")))</f>
        <v>X</v>
      </c>
    </row>
    <row r="48" spans="1:7" x14ac:dyDescent="0.3">
      <c r="B48" s="2"/>
      <c r="C48" s="2"/>
      <c r="D48" s="2"/>
      <c r="E48" s="11"/>
      <c r="F48" s="11"/>
    </row>
    <row r="49" spans="2:6" x14ac:dyDescent="0.3">
      <c r="B49" s="2"/>
      <c r="C49" s="2"/>
      <c r="D49" s="2"/>
      <c r="E49" s="11"/>
      <c r="F49" s="11"/>
    </row>
    <row r="50" spans="2:6" x14ac:dyDescent="0.3">
      <c r="B50" s="2"/>
      <c r="C50" s="2"/>
      <c r="D50" s="2"/>
      <c r="E50" s="11"/>
      <c r="F50" s="11"/>
    </row>
    <row r="51" spans="2:6" x14ac:dyDescent="0.3">
      <c r="B51" s="2"/>
      <c r="C51" s="2"/>
      <c r="D51" s="11"/>
      <c r="E51" s="11"/>
      <c r="F51" s="11"/>
    </row>
    <row r="52" spans="2:6" x14ac:dyDescent="0.3">
      <c r="B52" s="2"/>
      <c r="C52" s="2"/>
      <c r="D52" s="11"/>
      <c r="E52" s="11"/>
      <c r="F52" s="11"/>
    </row>
    <row r="53" spans="2:6" x14ac:dyDescent="0.3">
      <c r="B53" s="2"/>
      <c r="C53" s="2"/>
      <c r="D53" s="11"/>
      <c r="E53" s="11"/>
      <c r="F53" s="11"/>
    </row>
  </sheetData>
  <mergeCells count="14">
    <mergeCell ref="A25:A45"/>
    <mergeCell ref="A46:C46"/>
    <mergeCell ref="A47:C47"/>
    <mergeCell ref="G1:G2"/>
    <mergeCell ref="F1:F2"/>
    <mergeCell ref="C8:G8"/>
    <mergeCell ref="A23:C23"/>
    <mergeCell ref="C24:G24"/>
    <mergeCell ref="C1:C2"/>
    <mergeCell ref="D1:D2"/>
    <mergeCell ref="E1:E2"/>
    <mergeCell ref="A10:A17"/>
    <mergeCell ref="A1:B7"/>
    <mergeCell ref="A19:A21"/>
  </mergeCells>
  <conditionalFormatting sqref="D22 E21:F22 E10:G16 D10:D17">
    <cfRule type="containsText" dxfId="127" priority="270" operator="containsText" text="V">
      <formula>NOT(ISERROR(SEARCH("V",D10)))</formula>
    </cfRule>
    <cfRule type="expression" dxfId="126" priority="271">
      <formula>D10="ל.ר."</formula>
    </cfRule>
    <cfRule type="containsText" dxfId="125" priority="272" operator="containsText" text="X">
      <formula>NOT(ISERROR(SEARCH("X",D10)))</formula>
    </cfRule>
    <cfRule type="notContainsBlanks" dxfId="124" priority="273">
      <formula>LEN(TRIM(D10))&gt;0</formula>
    </cfRule>
  </conditionalFormatting>
  <conditionalFormatting sqref="E25:E28 F27:G27 D27:D37 E30:E37 F36:F37 F28 D25:F26 F30:F34">
    <cfRule type="containsText" dxfId="123" priority="258" operator="containsText" text="V">
      <formula>NOT(ISERROR(SEARCH("V",D25)))</formula>
    </cfRule>
    <cfRule type="expression" dxfId="122" priority="259">
      <formula>D25="ל.ר."</formula>
    </cfRule>
    <cfRule type="containsText" dxfId="121" priority="260" operator="containsText" text="X">
      <formula>NOT(ISERROR(SEARCH("X",D25)))</formula>
    </cfRule>
    <cfRule type="notContainsBlanks" dxfId="120" priority="261">
      <formula>LEN(TRIM(D25))&gt;0</formula>
    </cfRule>
  </conditionalFormatting>
  <conditionalFormatting sqref="F35 E29:G29">
    <cfRule type="containsText" dxfId="119" priority="145" operator="containsText" text="V">
      <formula>NOT(ISERROR(SEARCH("V",E29)))</formula>
    </cfRule>
    <cfRule type="expression" dxfId="118" priority="146">
      <formula>E29="ל.ר."</formula>
    </cfRule>
    <cfRule type="containsText" dxfId="117" priority="147" operator="containsText" text="X">
      <formula>NOT(ISERROR(SEARCH("X",E29)))</formula>
    </cfRule>
    <cfRule type="notContainsBlanks" dxfId="116" priority="148">
      <formula>LEN(TRIM(E29))&gt;0</formula>
    </cfRule>
  </conditionalFormatting>
  <conditionalFormatting sqref="E17:G17">
    <cfRule type="containsText" dxfId="115" priority="157" operator="containsText" text="V">
      <formula>NOT(ISERROR(SEARCH("V",E17)))</formula>
    </cfRule>
    <cfRule type="expression" dxfId="114" priority="158">
      <formula>E17="ל.ר."</formula>
    </cfRule>
    <cfRule type="containsText" dxfId="113" priority="159" operator="containsText" text="X">
      <formula>NOT(ISERROR(SEARCH("X",E17)))</formula>
    </cfRule>
    <cfRule type="notContainsBlanks" dxfId="112" priority="160">
      <formula>LEN(TRIM(E17))&gt;0</formula>
    </cfRule>
  </conditionalFormatting>
  <conditionalFormatting sqref="D21 D19:G20">
    <cfRule type="containsText" dxfId="111" priority="153" operator="containsText" text="V">
      <formula>NOT(ISERROR(SEARCH("V",D19)))</formula>
    </cfRule>
    <cfRule type="expression" dxfId="110" priority="154">
      <formula>D19="ל.ר."</formula>
    </cfRule>
    <cfRule type="containsText" dxfId="109" priority="155" operator="containsText" text="X">
      <formula>NOT(ISERROR(SEARCH("X",D19)))</formula>
    </cfRule>
    <cfRule type="notContainsBlanks" dxfId="108" priority="156">
      <formula>LEN(TRIM(D19))&gt;0</formula>
    </cfRule>
  </conditionalFormatting>
  <conditionalFormatting sqref="G28 G30 G32:G37">
    <cfRule type="containsText" dxfId="107" priority="101" operator="containsText" text="V">
      <formula>NOT(ISERROR(SEARCH("V",G28)))</formula>
    </cfRule>
    <cfRule type="expression" dxfId="106" priority="102">
      <formula>G28="ל.ר."</formula>
    </cfRule>
    <cfRule type="containsText" dxfId="105" priority="103" operator="containsText" text="X">
      <formula>NOT(ISERROR(SEARCH("X",G28)))</formula>
    </cfRule>
    <cfRule type="notContainsBlanks" dxfId="104" priority="104">
      <formula>LEN(TRIM(G28))&gt;0</formula>
    </cfRule>
  </conditionalFormatting>
  <conditionalFormatting sqref="G21:G22">
    <cfRule type="containsText" dxfId="103" priority="125" operator="containsText" text="V">
      <formula>NOT(ISERROR(SEARCH("V",G21)))</formula>
    </cfRule>
    <cfRule type="expression" dxfId="102" priority="126">
      <formula>G21="ל.ר."</formula>
    </cfRule>
    <cfRule type="containsText" dxfId="101" priority="127" operator="containsText" text="X">
      <formula>NOT(ISERROR(SEARCH("X",G21)))</formula>
    </cfRule>
    <cfRule type="notContainsBlanks" dxfId="100" priority="128">
      <formula>LEN(TRIM(G21))&gt;0</formula>
    </cfRule>
  </conditionalFormatting>
  <conditionalFormatting sqref="G25:G26">
    <cfRule type="containsText" dxfId="99" priority="109" operator="containsText" text="V">
      <formula>NOT(ISERROR(SEARCH("V",G25)))</formula>
    </cfRule>
    <cfRule type="expression" dxfId="98" priority="110">
      <formula>G25="ל.ר."</formula>
    </cfRule>
    <cfRule type="containsText" dxfId="97" priority="111" operator="containsText" text="X">
      <formula>NOT(ISERROR(SEARCH("X",G25)))</formula>
    </cfRule>
    <cfRule type="notContainsBlanks" dxfId="96" priority="112">
      <formula>LEN(TRIM(G25))&gt;0</formula>
    </cfRule>
  </conditionalFormatting>
  <conditionalFormatting sqref="G31">
    <cfRule type="containsText" dxfId="95" priority="97" operator="containsText" text="V">
      <formula>NOT(ISERROR(SEARCH("V",G31)))</formula>
    </cfRule>
    <cfRule type="expression" dxfId="94" priority="98">
      <formula>G31="ל.ר."</formula>
    </cfRule>
    <cfRule type="containsText" dxfId="93" priority="99" operator="containsText" text="X">
      <formula>NOT(ISERROR(SEARCH("X",G31)))</formula>
    </cfRule>
    <cfRule type="notContainsBlanks" dxfId="92" priority="100">
      <formula>LEN(TRIM(G31))&gt;0</formula>
    </cfRule>
  </conditionalFormatting>
  <conditionalFormatting sqref="D38:F45">
    <cfRule type="containsText" dxfId="91" priority="89" operator="containsText" text="V">
      <formula>NOT(ISERROR(SEARCH("V",D38)))</formula>
    </cfRule>
    <cfRule type="expression" dxfId="90" priority="90">
      <formula>D38="ל.ר."</formula>
    </cfRule>
    <cfRule type="containsText" dxfId="89" priority="91" operator="containsText" text="X">
      <formula>NOT(ISERROR(SEARCH("X",D38)))</formula>
    </cfRule>
    <cfRule type="notContainsBlanks" dxfId="88" priority="92">
      <formula>LEN(TRIM(D38))&gt;0</formula>
    </cfRule>
  </conditionalFormatting>
  <conditionalFormatting sqref="G38:G45">
    <cfRule type="containsText" dxfId="87" priority="85" operator="containsText" text="V">
      <formula>NOT(ISERROR(SEARCH("V",G38)))</formula>
    </cfRule>
    <cfRule type="expression" dxfId="86" priority="86">
      <formula>G38="ל.ר."</formula>
    </cfRule>
    <cfRule type="containsText" dxfId="85" priority="87" operator="containsText" text="X">
      <formula>NOT(ISERROR(SEARCH("X",G38)))</formula>
    </cfRule>
    <cfRule type="notContainsBlanks" dxfId="84" priority="88">
      <formula>LEN(TRIM(G38))&gt;0</formula>
    </cfRule>
  </conditionalFormatting>
  <conditionalFormatting sqref="D9:G9">
    <cfRule type="containsText" dxfId="83" priority="73" operator="containsText" text="ל.ר.">
      <formula>NOT(ISERROR(SEARCH("ל.ר.",D9)))</formula>
    </cfRule>
    <cfRule type="containsText" dxfId="82" priority="74" operator="containsText" text="$">
      <formula>NOT(ISERROR(SEARCH("$",D9)))</formula>
    </cfRule>
    <cfRule type="containsText" dxfId="81" priority="75" operator="containsText" text="X">
      <formula>NOT(ISERROR(SEARCH("X",D9)))</formula>
    </cfRule>
    <cfRule type="containsText" dxfId="80" priority="76" operator="containsText" text="V">
      <formula>NOT(ISERROR(SEARCH("V",D9)))</formula>
    </cfRule>
  </conditionalFormatting>
  <conditionalFormatting sqref="D18">
    <cfRule type="containsText" dxfId="79" priority="69" operator="containsText" text="ל.ר.">
      <formula>NOT(ISERROR(SEARCH("ל.ר.",D18)))</formula>
    </cfRule>
    <cfRule type="containsText" dxfId="78" priority="70" operator="containsText" text="$">
      <formula>NOT(ISERROR(SEARCH("$",D18)))</formula>
    </cfRule>
    <cfRule type="containsText" dxfId="77" priority="71" operator="containsText" text="X">
      <formula>NOT(ISERROR(SEARCH("X",D18)))</formula>
    </cfRule>
    <cfRule type="containsText" dxfId="76" priority="72" operator="containsText" text="V">
      <formula>NOT(ISERROR(SEARCH("V",D18)))</formula>
    </cfRule>
  </conditionalFormatting>
  <conditionalFormatting sqref="E18">
    <cfRule type="containsText" dxfId="75" priority="57" operator="containsText" text="ל.ר.">
      <formula>NOT(ISERROR(SEARCH("ל.ר.",E18)))</formula>
    </cfRule>
    <cfRule type="containsText" dxfId="74" priority="58" operator="containsText" text="$">
      <formula>NOT(ISERROR(SEARCH("$",E18)))</formula>
    </cfRule>
    <cfRule type="containsText" dxfId="73" priority="59" operator="containsText" text="X">
      <formula>NOT(ISERROR(SEARCH("X",E18)))</formula>
    </cfRule>
    <cfRule type="containsText" dxfId="72" priority="60" operator="containsText" text="V">
      <formula>NOT(ISERROR(SEARCH("V",E18)))</formula>
    </cfRule>
  </conditionalFormatting>
  <conditionalFormatting sqref="F18">
    <cfRule type="containsText" dxfId="71" priority="53" operator="containsText" text="ל.ר.">
      <formula>NOT(ISERROR(SEARCH("ל.ר.",F18)))</formula>
    </cfRule>
    <cfRule type="containsText" dxfId="70" priority="54" operator="containsText" text="$">
      <formula>NOT(ISERROR(SEARCH("$",F18)))</formula>
    </cfRule>
    <cfRule type="containsText" dxfId="69" priority="55" operator="containsText" text="X">
      <formula>NOT(ISERROR(SEARCH("X",F18)))</formula>
    </cfRule>
    <cfRule type="containsText" dxfId="68" priority="56" operator="containsText" text="V">
      <formula>NOT(ISERROR(SEARCH("V",F18)))</formula>
    </cfRule>
  </conditionalFormatting>
  <conditionalFormatting sqref="G18">
    <cfRule type="containsText" dxfId="67" priority="49" operator="containsText" text="ל.ר.">
      <formula>NOT(ISERROR(SEARCH("ל.ר.",G18)))</formula>
    </cfRule>
    <cfRule type="containsText" dxfId="66" priority="50" operator="containsText" text="$">
      <formula>NOT(ISERROR(SEARCH("$",G18)))</formula>
    </cfRule>
    <cfRule type="containsText" dxfId="65" priority="51" operator="containsText" text="X">
      <formula>NOT(ISERROR(SEARCH("X",G18)))</formula>
    </cfRule>
    <cfRule type="containsText" dxfId="64" priority="52" operator="containsText" text="V">
      <formula>NOT(ISERROR(SEARCH("V",G18)))</formula>
    </cfRule>
  </conditionalFormatting>
  <conditionalFormatting sqref="D23">
    <cfRule type="containsText" dxfId="63" priority="45" operator="containsText" text="ל.ר.">
      <formula>NOT(ISERROR(SEARCH("ל.ר.",D23)))</formula>
    </cfRule>
    <cfRule type="containsText" dxfId="62" priority="46" operator="containsText" text="$">
      <formula>NOT(ISERROR(SEARCH("$",D23)))</formula>
    </cfRule>
    <cfRule type="containsText" dxfId="61" priority="47" operator="containsText" text="X">
      <formula>NOT(ISERROR(SEARCH("X",D23)))</formula>
    </cfRule>
    <cfRule type="containsText" dxfId="60" priority="48" operator="containsText" text="V">
      <formula>NOT(ISERROR(SEARCH("V",D23)))</formula>
    </cfRule>
  </conditionalFormatting>
  <conditionalFormatting sqref="E23">
    <cfRule type="containsText" dxfId="59" priority="41" operator="containsText" text="ל.ר.">
      <formula>NOT(ISERROR(SEARCH("ל.ר.",E23)))</formula>
    </cfRule>
    <cfRule type="containsText" dxfId="58" priority="42" operator="containsText" text="$">
      <formula>NOT(ISERROR(SEARCH("$",E23)))</formula>
    </cfRule>
    <cfRule type="containsText" dxfId="57" priority="43" operator="containsText" text="X">
      <formula>NOT(ISERROR(SEARCH("X",E23)))</formula>
    </cfRule>
    <cfRule type="containsText" dxfId="56" priority="44" operator="containsText" text="V">
      <formula>NOT(ISERROR(SEARCH("V",E23)))</formula>
    </cfRule>
  </conditionalFormatting>
  <conditionalFormatting sqref="F23">
    <cfRule type="containsText" dxfId="55" priority="37" operator="containsText" text="ל.ר.">
      <formula>NOT(ISERROR(SEARCH("ל.ר.",F23)))</formula>
    </cfRule>
    <cfRule type="containsText" dxfId="54" priority="38" operator="containsText" text="$">
      <formula>NOT(ISERROR(SEARCH("$",F23)))</formula>
    </cfRule>
    <cfRule type="containsText" dxfId="53" priority="39" operator="containsText" text="X">
      <formula>NOT(ISERROR(SEARCH("X",F23)))</formula>
    </cfRule>
    <cfRule type="containsText" dxfId="52" priority="40" operator="containsText" text="V">
      <formula>NOT(ISERROR(SEARCH("V",F23)))</formula>
    </cfRule>
  </conditionalFormatting>
  <conditionalFormatting sqref="G23">
    <cfRule type="containsText" dxfId="51" priority="33" operator="containsText" text="ל.ר.">
      <formula>NOT(ISERROR(SEARCH("ל.ר.",G23)))</formula>
    </cfRule>
    <cfRule type="containsText" dxfId="50" priority="34" operator="containsText" text="$">
      <formula>NOT(ISERROR(SEARCH("$",G23)))</formula>
    </cfRule>
    <cfRule type="containsText" dxfId="49" priority="35" operator="containsText" text="X">
      <formula>NOT(ISERROR(SEARCH("X",G23)))</formula>
    </cfRule>
    <cfRule type="containsText" dxfId="48" priority="36" operator="containsText" text="V">
      <formula>NOT(ISERROR(SEARCH("V",G23)))</formula>
    </cfRule>
  </conditionalFormatting>
  <conditionalFormatting sqref="D46">
    <cfRule type="containsText" dxfId="47" priority="29" operator="containsText" text="ל.ר.">
      <formula>NOT(ISERROR(SEARCH("ל.ר.",D46)))</formula>
    </cfRule>
    <cfRule type="containsText" dxfId="46" priority="30" operator="containsText" text="$">
      <formula>NOT(ISERROR(SEARCH("$",D46)))</formula>
    </cfRule>
    <cfRule type="containsText" dxfId="45" priority="31" operator="containsText" text="X">
      <formula>NOT(ISERROR(SEARCH("X",D46)))</formula>
    </cfRule>
    <cfRule type="containsText" dxfId="44" priority="32" operator="containsText" text="V">
      <formula>NOT(ISERROR(SEARCH("V",D46)))</formula>
    </cfRule>
  </conditionalFormatting>
  <conditionalFormatting sqref="E46">
    <cfRule type="containsText" dxfId="43" priority="25" operator="containsText" text="ל.ר.">
      <formula>NOT(ISERROR(SEARCH("ל.ר.",E46)))</formula>
    </cfRule>
    <cfRule type="containsText" dxfId="42" priority="26" operator="containsText" text="$">
      <formula>NOT(ISERROR(SEARCH("$",E46)))</formula>
    </cfRule>
    <cfRule type="containsText" dxfId="41" priority="27" operator="containsText" text="X">
      <formula>NOT(ISERROR(SEARCH("X",E46)))</formula>
    </cfRule>
    <cfRule type="containsText" dxfId="40" priority="28" operator="containsText" text="V">
      <formula>NOT(ISERROR(SEARCH("V",E46)))</formula>
    </cfRule>
  </conditionalFormatting>
  <conditionalFormatting sqref="F46">
    <cfRule type="containsText" dxfId="39" priority="21" operator="containsText" text="ל.ר.">
      <formula>NOT(ISERROR(SEARCH("ל.ר.",F46)))</formula>
    </cfRule>
    <cfRule type="containsText" dxfId="38" priority="22" operator="containsText" text="$">
      <formula>NOT(ISERROR(SEARCH("$",F46)))</formula>
    </cfRule>
    <cfRule type="containsText" dxfId="37" priority="23" operator="containsText" text="X">
      <formula>NOT(ISERROR(SEARCH("X",F46)))</formula>
    </cfRule>
    <cfRule type="containsText" dxfId="36" priority="24" operator="containsText" text="V">
      <formula>NOT(ISERROR(SEARCH("V",F46)))</formula>
    </cfRule>
  </conditionalFormatting>
  <conditionalFormatting sqref="G46">
    <cfRule type="containsText" dxfId="35" priority="17" operator="containsText" text="ל.ר.">
      <formula>NOT(ISERROR(SEARCH("ל.ר.",G46)))</formula>
    </cfRule>
    <cfRule type="containsText" dxfId="34" priority="18" operator="containsText" text="$">
      <formula>NOT(ISERROR(SEARCH("$",G46)))</formula>
    </cfRule>
    <cfRule type="containsText" dxfId="33" priority="19" operator="containsText" text="X">
      <formula>NOT(ISERROR(SEARCH("X",G46)))</formula>
    </cfRule>
    <cfRule type="containsText" dxfId="32" priority="20" operator="containsText" text="V">
      <formula>NOT(ISERROR(SEARCH("V",G46)))</formula>
    </cfRule>
  </conditionalFormatting>
  <conditionalFormatting sqref="D47">
    <cfRule type="containsText" dxfId="31" priority="13" operator="containsText" text="ל.ר.">
      <formula>NOT(ISERROR(SEARCH("ל.ר.",D47)))</formula>
    </cfRule>
    <cfRule type="containsText" dxfId="30" priority="14" operator="containsText" text="$">
      <formula>NOT(ISERROR(SEARCH("$",D47)))</formula>
    </cfRule>
    <cfRule type="containsText" dxfId="29" priority="15" operator="containsText" text="X">
      <formula>NOT(ISERROR(SEARCH("X",D47)))</formula>
    </cfRule>
    <cfRule type="containsText" dxfId="28" priority="16" operator="containsText" text="V">
      <formula>NOT(ISERROR(SEARCH("V",D47)))</formula>
    </cfRule>
  </conditionalFormatting>
  <conditionalFormatting sqref="E47">
    <cfRule type="containsText" dxfId="27" priority="9" operator="containsText" text="ל.ר.">
      <formula>NOT(ISERROR(SEARCH("ל.ר.",E47)))</formula>
    </cfRule>
    <cfRule type="containsText" dxfId="26" priority="10" operator="containsText" text="$">
      <formula>NOT(ISERROR(SEARCH("$",E47)))</formula>
    </cfRule>
    <cfRule type="containsText" dxfId="25" priority="11" operator="containsText" text="X">
      <formula>NOT(ISERROR(SEARCH("X",E47)))</formula>
    </cfRule>
    <cfRule type="containsText" dxfId="24" priority="12" operator="containsText" text="V">
      <formula>NOT(ISERROR(SEARCH("V",E47)))</formula>
    </cfRule>
  </conditionalFormatting>
  <conditionalFormatting sqref="F47">
    <cfRule type="containsText" dxfId="23" priority="5" operator="containsText" text="ל.ר.">
      <formula>NOT(ISERROR(SEARCH("ל.ר.",F47)))</formula>
    </cfRule>
    <cfRule type="containsText" dxfId="22" priority="6" operator="containsText" text="$">
      <formula>NOT(ISERROR(SEARCH("$",F47)))</formula>
    </cfRule>
    <cfRule type="containsText" dxfId="21" priority="7" operator="containsText" text="X">
      <formula>NOT(ISERROR(SEARCH("X",F47)))</formula>
    </cfRule>
    <cfRule type="containsText" dxfId="20" priority="8" operator="containsText" text="V">
      <formula>NOT(ISERROR(SEARCH("V",F47)))</formula>
    </cfRule>
  </conditionalFormatting>
  <conditionalFormatting sqref="G47">
    <cfRule type="containsText" dxfId="19" priority="1" operator="containsText" text="ל.ר.">
      <formula>NOT(ISERROR(SEARCH("ל.ר.",G47)))</formula>
    </cfRule>
    <cfRule type="containsText" dxfId="18" priority="2" operator="containsText" text="$">
      <formula>NOT(ISERROR(SEARCH("$",G47)))</formula>
    </cfRule>
    <cfRule type="containsText" dxfId="17" priority="3" operator="containsText" text="X">
      <formula>NOT(ISERROR(SEARCH("X",G47)))</formula>
    </cfRule>
    <cfRule type="containsText" dxfId="16" priority="4" operator="containsText" text="V">
      <formula>NOT(ISERROR(SEARCH("V",G47)))</formula>
    </cfRule>
  </conditionalFormatting>
  <dataValidations count="1">
    <dataValidation allowBlank="1" showInputMessage="1" sqref="G27 G19:G20 G17 G29 D19:F22 D25:F45 D10:F17"/>
  </dataValidations>
  <pageMargins left="0.7" right="0.7" top="0.75" bottom="0.75" header="0.3" footer="0.3"/>
  <pageSetup paperSize="9" scale="96" orientation="portrait" r:id="rId1"/>
  <rowBreaks count="2" manualBreakCount="2">
    <brk id="23" max="16383" man="1"/>
    <brk id="42"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rightToLeft="1" topLeftCell="D9" zoomScale="90" zoomScaleNormal="90" workbookViewId="0">
      <selection activeCell="F16" sqref="F16"/>
    </sheetView>
  </sheetViews>
  <sheetFormatPr defaultColWidth="9" defaultRowHeight="15.6" x14ac:dyDescent="0.3"/>
  <cols>
    <col min="1" max="1" width="13" style="54" customWidth="1"/>
    <col min="2" max="2" width="7.8984375" style="54" customWidth="1"/>
    <col min="3" max="3" width="64.8984375" style="54" bestFit="1" customWidth="1"/>
    <col min="4" max="4" width="64.5" style="54" customWidth="1"/>
    <col min="5" max="5" width="7.8984375" style="54" customWidth="1"/>
    <col min="6" max="6" width="10" style="54" customWidth="1"/>
    <col min="7" max="7" width="9.3984375" style="54" bestFit="1" customWidth="1"/>
    <col min="8" max="8" width="11" style="54" customWidth="1"/>
    <col min="9" max="9" width="9.3984375" style="54" bestFit="1" customWidth="1"/>
    <col min="10" max="10" width="14" style="54" customWidth="1"/>
    <col min="11" max="11" width="10" style="54" customWidth="1"/>
    <col min="12" max="12" width="11" style="54" customWidth="1"/>
    <col min="13" max="13" width="11.3984375" style="54" customWidth="1"/>
    <col min="14" max="16384" width="9" style="54"/>
  </cols>
  <sheetData>
    <row r="1" spans="1:13" x14ac:dyDescent="0.3">
      <c r="A1" s="109" t="s">
        <v>14</v>
      </c>
      <c r="B1" s="109" t="s">
        <v>18</v>
      </c>
      <c r="C1" s="109" t="s">
        <v>22</v>
      </c>
      <c r="D1" s="109" t="s">
        <v>31</v>
      </c>
      <c r="E1" s="109" t="s">
        <v>13</v>
      </c>
      <c r="F1" s="130">
        <f>'תנאי סף'!D1:D2</f>
        <v>1</v>
      </c>
      <c r="G1" s="131"/>
      <c r="H1" s="130">
        <f>'תנאי סף'!E1:E2</f>
        <v>2</v>
      </c>
      <c r="I1" s="131"/>
      <c r="J1" s="130">
        <f>'תנאי סף'!F1:F2</f>
        <v>3</v>
      </c>
      <c r="K1" s="131"/>
      <c r="L1" s="130">
        <f>'תנאי סף'!G1:G2</f>
        <v>4</v>
      </c>
      <c r="M1" s="131"/>
    </row>
    <row r="2" spans="1:13" x14ac:dyDescent="0.3">
      <c r="A2" s="110"/>
      <c r="B2" s="110"/>
      <c r="C2" s="110"/>
      <c r="D2" s="110"/>
      <c r="E2" s="110"/>
      <c r="F2" s="132">
        <f>'תנאי סף'!D3</f>
        <v>0</v>
      </c>
      <c r="G2" s="133"/>
      <c r="H2" s="132">
        <f>'תנאי סף'!E3</f>
        <v>0</v>
      </c>
      <c r="I2" s="133"/>
      <c r="J2" s="132">
        <f>'תנאי סף'!F3</f>
        <v>0</v>
      </c>
      <c r="K2" s="133"/>
      <c r="L2" s="132">
        <f>'תנאי סף'!G3</f>
        <v>0</v>
      </c>
      <c r="M2" s="133"/>
    </row>
    <row r="3" spans="1:13" x14ac:dyDescent="0.3">
      <c r="A3" s="111"/>
      <c r="B3" s="111"/>
      <c r="C3" s="111"/>
      <c r="D3" s="111"/>
      <c r="E3" s="111"/>
      <c r="F3" s="134" t="s">
        <v>17</v>
      </c>
      <c r="G3" s="135" t="s">
        <v>8</v>
      </c>
      <c r="H3" s="134" t="s">
        <v>17</v>
      </c>
      <c r="I3" s="135" t="s">
        <v>8</v>
      </c>
      <c r="J3" s="134" t="s">
        <v>17</v>
      </c>
      <c r="K3" s="135" t="s">
        <v>8</v>
      </c>
      <c r="L3" s="134" t="s">
        <v>17</v>
      </c>
      <c r="M3" s="135" t="s">
        <v>8</v>
      </c>
    </row>
    <row r="4" spans="1:13" ht="78" x14ac:dyDescent="0.3">
      <c r="A4" s="112" t="s">
        <v>23</v>
      </c>
      <c r="B4" s="112">
        <v>12.7</v>
      </c>
      <c r="C4" s="101" t="s">
        <v>87</v>
      </c>
      <c r="D4" s="65" t="s">
        <v>79</v>
      </c>
      <c r="E4" s="112">
        <v>25</v>
      </c>
      <c r="F4" s="136">
        <v>300</v>
      </c>
      <c r="G4" s="137">
        <f>MIN(ROUND((F4-300)/50,0),15)</f>
        <v>0</v>
      </c>
      <c r="H4" s="136">
        <v>300</v>
      </c>
      <c r="I4" s="137">
        <f>MIN(ROUND((H4-300)/50,0),15)</f>
        <v>0</v>
      </c>
      <c r="J4" s="136">
        <v>300</v>
      </c>
      <c r="K4" s="137">
        <f>MIN(ROUND((J4-300)/50,0),15)</f>
        <v>0</v>
      </c>
      <c r="L4" s="136">
        <v>300</v>
      </c>
      <c r="M4" s="137">
        <f>MIN(ROUND((L4-300)/50,0),15)</f>
        <v>0</v>
      </c>
    </row>
    <row r="5" spans="1:13" ht="78" x14ac:dyDescent="0.3">
      <c r="A5" s="113"/>
      <c r="B5" s="113"/>
      <c r="C5" s="102"/>
      <c r="D5" s="65" t="s">
        <v>80</v>
      </c>
      <c r="E5" s="113"/>
      <c r="F5" s="136">
        <v>600</v>
      </c>
      <c r="G5" s="137">
        <f>MIN(ROUND((F5-600)/100,0),15)</f>
        <v>0</v>
      </c>
      <c r="H5" s="136">
        <v>600</v>
      </c>
      <c r="I5" s="137">
        <f>MIN(ROUND((H5-600)/100,0),15)</f>
        <v>0</v>
      </c>
      <c r="J5" s="136">
        <v>600</v>
      </c>
      <c r="K5" s="137">
        <f>MIN(ROUND((J5-600)/100,0),15)</f>
        <v>0</v>
      </c>
      <c r="L5" s="136">
        <v>600</v>
      </c>
      <c r="M5" s="137">
        <f>MIN(ROUND((L5-600)/100,0),15)</f>
        <v>0</v>
      </c>
    </row>
    <row r="6" spans="1:13" ht="78" x14ac:dyDescent="0.3">
      <c r="A6" s="113"/>
      <c r="B6" s="113"/>
      <c r="C6" s="102"/>
      <c r="D6" s="65" t="s">
        <v>81</v>
      </c>
      <c r="E6" s="113"/>
      <c r="F6" s="136">
        <v>900</v>
      </c>
      <c r="G6" s="137">
        <f>MIN(ROUND((F6-900)/150,0),15)</f>
        <v>0</v>
      </c>
      <c r="H6" s="136">
        <v>900</v>
      </c>
      <c r="I6" s="137">
        <f>MIN(ROUND((H6-900)/150,0),15)</f>
        <v>0</v>
      </c>
      <c r="J6" s="136">
        <v>900</v>
      </c>
      <c r="K6" s="137">
        <f>MIN(ROUND((J6-900)/150,0),15)</f>
        <v>0</v>
      </c>
      <c r="L6" s="136">
        <v>900</v>
      </c>
      <c r="M6" s="137">
        <f>MIN(ROUND((L6-900)/150,0),15)</f>
        <v>0</v>
      </c>
    </row>
    <row r="7" spans="1:13" ht="78" x14ac:dyDescent="0.3">
      <c r="A7" s="113"/>
      <c r="B7" s="113"/>
      <c r="C7" s="102"/>
      <c r="D7" s="65" t="s">
        <v>82</v>
      </c>
      <c r="E7" s="113"/>
      <c r="F7" s="136">
        <v>300</v>
      </c>
      <c r="G7" s="137">
        <f>MIN(ROUND((F7-300)/25,0),15)</f>
        <v>0</v>
      </c>
      <c r="H7" s="136">
        <v>300</v>
      </c>
      <c r="I7" s="137">
        <f>MIN(ROUND((H7-300)/25,0),15)</f>
        <v>0</v>
      </c>
      <c r="J7" s="136">
        <v>300</v>
      </c>
      <c r="K7" s="137">
        <f>MIN(ROUND((J7-300)/25,0),15)</f>
        <v>0</v>
      </c>
      <c r="L7" s="136">
        <v>300</v>
      </c>
      <c r="M7" s="137">
        <f>MIN(ROUND((L7-300)/25,0),15)</f>
        <v>0</v>
      </c>
    </row>
    <row r="8" spans="1:13" ht="78" x14ac:dyDescent="0.3">
      <c r="A8" s="113"/>
      <c r="B8" s="113"/>
      <c r="C8" s="102"/>
      <c r="D8" s="65" t="s">
        <v>83</v>
      </c>
      <c r="E8" s="113"/>
      <c r="F8" s="136">
        <v>600</v>
      </c>
      <c r="G8" s="137">
        <f>MIN(ROUND((F8-600)/50,0),15)</f>
        <v>0</v>
      </c>
      <c r="H8" s="136">
        <v>600</v>
      </c>
      <c r="I8" s="137">
        <f>MIN(ROUND((H8-600)/50,0),15)</f>
        <v>0</v>
      </c>
      <c r="J8" s="136">
        <v>600</v>
      </c>
      <c r="K8" s="137">
        <f>MIN(ROUND((J8-600)/50,0),15)</f>
        <v>0</v>
      </c>
      <c r="L8" s="136">
        <v>600</v>
      </c>
      <c r="M8" s="137">
        <f>MIN(ROUND((L8-600)/50,0),15)</f>
        <v>0</v>
      </c>
    </row>
    <row r="9" spans="1:13" ht="85.8" customHeight="1" x14ac:dyDescent="0.3">
      <c r="A9" s="113"/>
      <c r="B9" s="113"/>
      <c r="C9" s="103"/>
      <c r="D9" s="65" t="s">
        <v>84</v>
      </c>
      <c r="E9" s="113"/>
      <c r="F9" s="136">
        <v>900</v>
      </c>
      <c r="G9" s="137">
        <f>MIN(ROUND((F9-900)/75,0),15)</f>
        <v>0</v>
      </c>
      <c r="H9" s="136">
        <v>900</v>
      </c>
      <c r="I9" s="137">
        <f>MIN(ROUND((H9-900)/75,0),15)</f>
        <v>0</v>
      </c>
      <c r="J9" s="136">
        <v>900</v>
      </c>
      <c r="K9" s="137">
        <f>MIN(ROUND((J9-900)/75,0),15)</f>
        <v>0</v>
      </c>
      <c r="L9" s="136">
        <v>900</v>
      </c>
      <c r="M9" s="137">
        <f>MIN(ROUND((L9-900)/75,0),15)</f>
        <v>0</v>
      </c>
    </row>
    <row r="10" spans="1:13" ht="92.4" customHeight="1" x14ac:dyDescent="0.3">
      <c r="A10" s="113"/>
      <c r="B10" s="113"/>
      <c r="C10" s="67" t="s">
        <v>88</v>
      </c>
      <c r="D10" s="65" t="s">
        <v>90</v>
      </c>
      <c r="E10" s="113"/>
      <c r="F10" s="136"/>
      <c r="G10" s="137"/>
      <c r="H10" s="136"/>
      <c r="I10" s="137"/>
      <c r="J10" s="136"/>
      <c r="K10" s="137"/>
      <c r="L10" s="136"/>
      <c r="M10" s="137"/>
    </row>
    <row r="11" spans="1:13" x14ac:dyDescent="0.3">
      <c r="A11" s="114"/>
      <c r="B11" s="114"/>
      <c r="C11" s="99" t="s">
        <v>38</v>
      </c>
      <c r="D11" s="100"/>
      <c r="E11" s="114"/>
      <c r="F11" s="138"/>
      <c r="G11" s="139">
        <f>MIN(SUM(G4:G10),25)</f>
        <v>0</v>
      </c>
      <c r="H11" s="138"/>
      <c r="I11" s="139">
        <f>MIN(SUM(I4:I10),25)</f>
        <v>0</v>
      </c>
      <c r="J11" s="138"/>
      <c r="K11" s="139">
        <f>MIN(SUM(K4:K10),25)</f>
        <v>0</v>
      </c>
      <c r="L11" s="138"/>
      <c r="M11" s="139">
        <f>MIN(SUM(M4:M10),25)</f>
        <v>0</v>
      </c>
    </row>
    <row r="12" spans="1:13" ht="54" customHeight="1" x14ac:dyDescent="0.3">
      <c r="A12" s="112" t="s">
        <v>97</v>
      </c>
      <c r="B12" s="112" t="s">
        <v>96</v>
      </c>
      <c r="C12" s="67" t="s">
        <v>89</v>
      </c>
      <c r="D12" s="69" t="s">
        <v>85</v>
      </c>
      <c r="E12" s="112">
        <v>10</v>
      </c>
      <c r="F12" s="136"/>
      <c r="G12" s="137">
        <f>MIN(F12*2,6)</f>
        <v>0</v>
      </c>
      <c r="H12" s="136"/>
      <c r="I12" s="137">
        <f>MIN(H12*2,6)</f>
        <v>0</v>
      </c>
      <c r="J12" s="136"/>
      <c r="K12" s="137">
        <f>MIN(J12*2,6)</f>
        <v>0</v>
      </c>
      <c r="L12" s="136"/>
      <c r="M12" s="137">
        <f>MIN(L12*2,6)</f>
        <v>0</v>
      </c>
    </row>
    <row r="13" spans="1:13" ht="62.4" customHeight="1" x14ac:dyDescent="0.3">
      <c r="A13" s="113"/>
      <c r="B13" s="113"/>
      <c r="C13" s="67" t="s">
        <v>86</v>
      </c>
      <c r="D13" s="104" t="s">
        <v>91</v>
      </c>
      <c r="E13" s="113"/>
      <c r="F13" s="136"/>
      <c r="G13" s="140">
        <f>IF(F13="500-1000",1,(IF(F13="1001-2000",2,0)))</f>
        <v>0</v>
      </c>
      <c r="H13" s="136"/>
      <c r="I13" s="140">
        <f>IF(H13="500-1000",1,(IF(H13="1001-2000",2,0)))</f>
        <v>0</v>
      </c>
      <c r="J13" s="136"/>
      <c r="K13" s="140">
        <f>IF(J13="500-1000",1,(IF(J13="1001-2000",2,0)))</f>
        <v>0</v>
      </c>
      <c r="L13" s="136"/>
      <c r="M13" s="140">
        <f>IF(L13="500-1000",1,(IF(L13="1001-2000",2,0)))</f>
        <v>0</v>
      </c>
    </row>
    <row r="14" spans="1:13" ht="33" customHeight="1" x14ac:dyDescent="0.3">
      <c r="A14" s="113"/>
      <c r="B14" s="113"/>
      <c r="C14" s="68"/>
      <c r="D14" s="105"/>
      <c r="E14" s="113"/>
      <c r="F14" s="136"/>
      <c r="G14" s="141"/>
      <c r="H14" s="136"/>
      <c r="I14" s="141"/>
      <c r="J14" s="136"/>
      <c r="K14" s="141"/>
      <c r="L14" s="136"/>
      <c r="M14" s="141"/>
    </row>
    <row r="15" spans="1:13" x14ac:dyDescent="0.3">
      <c r="A15" s="114"/>
      <c r="B15" s="114"/>
      <c r="C15" s="99" t="s">
        <v>39</v>
      </c>
      <c r="D15" s="100"/>
      <c r="E15" s="114"/>
      <c r="F15" s="136"/>
      <c r="G15" s="139">
        <f>MIN(SUM(G12:G14),10)</f>
        <v>0</v>
      </c>
      <c r="H15" s="136"/>
      <c r="I15" s="139">
        <f>MIN(SUM(I12:I14),10)</f>
        <v>0</v>
      </c>
      <c r="J15" s="136"/>
      <c r="K15" s="139">
        <f>MIN(SUM(K12:K14),10)</f>
        <v>0</v>
      </c>
      <c r="L15" s="136"/>
      <c r="M15" s="139">
        <f>MIN(SUM(M12:M14),10)</f>
        <v>0</v>
      </c>
    </row>
    <row r="16" spans="1:13" ht="46.8" x14ac:dyDescent="0.3">
      <c r="A16" s="62" t="s">
        <v>92</v>
      </c>
      <c r="B16" s="62" t="s">
        <v>95</v>
      </c>
      <c r="C16" s="65"/>
      <c r="D16" s="65" t="s">
        <v>93</v>
      </c>
      <c r="E16" s="62">
        <v>40</v>
      </c>
      <c r="F16" s="136" t="s">
        <v>26</v>
      </c>
      <c r="G16" s="139">
        <f>('החוגים המוצעים'!C8)*$E16/100</f>
        <v>0</v>
      </c>
      <c r="H16" s="136" t="s">
        <v>26</v>
      </c>
      <c r="I16" s="139">
        <f>('החוגים המוצעים'!E8)*$E16/100</f>
        <v>0</v>
      </c>
      <c r="J16" s="136" t="s">
        <v>26</v>
      </c>
      <c r="K16" s="139">
        <f>('החוגים המוצעים'!G8)*$E16/100</f>
        <v>0</v>
      </c>
      <c r="L16" s="136" t="s">
        <v>26</v>
      </c>
      <c r="M16" s="139">
        <f>('החוגים המוצעים'!I8)*$E16/100</f>
        <v>0</v>
      </c>
    </row>
    <row r="17" spans="1:13" ht="31.2" x14ac:dyDescent="0.3">
      <c r="A17" s="62" t="s">
        <v>40</v>
      </c>
      <c r="B17" s="62" t="s">
        <v>98</v>
      </c>
      <c r="C17" s="65"/>
      <c r="D17" s="65" t="s">
        <v>94</v>
      </c>
      <c r="E17" s="62">
        <v>25</v>
      </c>
      <c r="F17" s="136" t="s">
        <v>26</v>
      </c>
      <c r="G17" s="139">
        <f>(ראיון!C8)*$E17/100</f>
        <v>0</v>
      </c>
      <c r="H17" s="136" t="s">
        <v>26</v>
      </c>
      <c r="I17" s="139">
        <f>(ראיון!E8)*$E17/100</f>
        <v>0</v>
      </c>
      <c r="J17" s="136" t="s">
        <v>26</v>
      </c>
      <c r="K17" s="139">
        <f>(ראיון!G8)*$E17/100</f>
        <v>0</v>
      </c>
      <c r="L17" s="136" t="s">
        <v>26</v>
      </c>
      <c r="M17" s="139">
        <f>(ראיון!I8)*$E17/100</f>
        <v>0</v>
      </c>
    </row>
    <row r="18" spans="1:13" x14ac:dyDescent="0.3">
      <c r="A18" s="115" t="s">
        <v>10</v>
      </c>
      <c r="B18" s="116"/>
      <c r="C18" s="116"/>
      <c r="D18" s="117"/>
      <c r="E18" s="63">
        <f>SUM(E4:E17)</f>
        <v>100</v>
      </c>
      <c r="F18" s="142" t="e">
        <f>G11+G15+G16+#REF!+G17</f>
        <v>#REF!</v>
      </c>
      <c r="G18" s="143"/>
      <c r="H18" s="142" t="e">
        <f>I11+I15+I16+#REF!+I17</f>
        <v>#REF!</v>
      </c>
      <c r="I18" s="143"/>
      <c r="J18" s="142" t="e">
        <f>K11+K15+K16+#REF!+K17</f>
        <v>#REF!</v>
      </c>
      <c r="K18" s="143"/>
      <c r="L18" s="142" t="e">
        <f>M11+M15+M16+#REF!+M17</f>
        <v>#REF!</v>
      </c>
      <c r="M18" s="143"/>
    </row>
    <row r="19" spans="1:13" ht="16.2" thickBot="1" x14ac:dyDescent="0.35">
      <c r="A19" s="106" t="s">
        <v>9</v>
      </c>
      <c r="B19" s="107"/>
      <c r="C19" s="107"/>
      <c r="D19" s="108"/>
      <c r="E19" s="64">
        <v>70</v>
      </c>
      <c r="F19" s="144" t="e">
        <f>IF(F$18&gt;=$E$19,"V","X")</f>
        <v>#REF!</v>
      </c>
      <c r="G19" s="145"/>
      <c r="H19" s="144" t="e">
        <f>IF(H$18&gt;=$E$19,"V","X")</f>
        <v>#REF!</v>
      </c>
      <c r="I19" s="145"/>
      <c r="J19" s="144" t="e">
        <f>IF(J$18&gt;=$E$19,"V","X")</f>
        <v>#REF!</v>
      </c>
      <c r="K19" s="145"/>
      <c r="L19" s="144" t="e">
        <f>IF(L$18&gt;=$E$19,"V","X")</f>
        <v>#REF!</v>
      </c>
      <c r="M19" s="145"/>
    </row>
    <row r="23" spans="1:13" x14ac:dyDescent="0.3">
      <c r="E23" s="60"/>
    </row>
    <row r="39" spans="1:1" x14ac:dyDescent="0.3">
      <c r="A39" s="54" t="s">
        <v>15</v>
      </c>
    </row>
    <row r="40" spans="1:1" x14ac:dyDescent="0.3">
      <c r="A40" s="54" t="s">
        <v>16</v>
      </c>
    </row>
  </sheetData>
  <mergeCells count="37">
    <mergeCell ref="L18:M18"/>
    <mergeCell ref="A18:D18"/>
    <mergeCell ref="L19:M19"/>
    <mergeCell ref="L1:M1"/>
    <mergeCell ref="L2:M2"/>
    <mergeCell ref="F19:G19"/>
    <mergeCell ref="H19:I19"/>
    <mergeCell ref="F18:G18"/>
    <mergeCell ref="H18:I18"/>
    <mergeCell ref="J1:K1"/>
    <mergeCell ref="H2:I2"/>
    <mergeCell ref="J2:K2"/>
    <mergeCell ref="F1:G1"/>
    <mergeCell ref="H1:I1"/>
    <mergeCell ref="J18:K18"/>
    <mergeCell ref="J19:K19"/>
    <mergeCell ref="F2:G2"/>
    <mergeCell ref="A19:D19"/>
    <mergeCell ref="A1:A3"/>
    <mergeCell ref="E1:E3"/>
    <mergeCell ref="B1:B3"/>
    <mergeCell ref="D1:D3"/>
    <mergeCell ref="C1:C3"/>
    <mergeCell ref="A4:A11"/>
    <mergeCell ref="B4:B11"/>
    <mergeCell ref="E4:E11"/>
    <mergeCell ref="C11:D11"/>
    <mergeCell ref="A12:A15"/>
    <mergeCell ref="B12:B15"/>
    <mergeCell ref="E12:E15"/>
    <mergeCell ref="I13:I14"/>
    <mergeCell ref="K13:K14"/>
    <mergeCell ref="M13:M14"/>
    <mergeCell ref="C15:D15"/>
    <mergeCell ref="C4:C9"/>
    <mergeCell ref="G13:G14"/>
    <mergeCell ref="D13:D14"/>
  </mergeCells>
  <conditionalFormatting sqref="L19:M19">
    <cfRule type="expression" dxfId="13" priority="11">
      <formula>L19="X"</formula>
    </cfRule>
    <cfRule type="expression" dxfId="12" priority="12">
      <formula>L19="V"</formula>
    </cfRule>
  </conditionalFormatting>
  <conditionalFormatting sqref="J19:K19">
    <cfRule type="expression" dxfId="11" priority="5">
      <formula>J19="X"</formula>
    </cfRule>
    <cfRule type="expression" dxfId="10" priority="6">
      <formula>J19="V"</formula>
    </cfRule>
  </conditionalFormatting>
  <conditionalFormatting sqref="H19:I19">
    <cfRule type="expression" dxfId="7" priority="3">
      <formula>H19="X"</formula>
    </cfRule>
    <cfRule type="expression" dxfId="6" priority="4">
      <formula>H19="V"</formula>
    </cfRule>
  </conditionalFormatting>
  <conditionalFormatting sqref="F19:G19">
    <cfRule type="expression" dxfId="3" priority="1">
      <formula>F19="X"</formula>
    </cfRule>
    <cfRule type="expression" dxfId="2" priority="2">
      <formula>F19="V"</formula>
    </cfRule>
  </conditionalFormatting>
  <dataValidations count="3">
    <dataValidation type="whole" allowBlank="1" showInputMessage="1" showErrorMessage="1" sqref="L12:L15 H12:H15 J12:J15 F12 F15">
      <formula1>0</formula1>
      <formula2>5</formula2>
    </dataValidation>
    <dataValidation operator="notBetween" allowBlank="1" showInputMessage="1" showErrorMessage="1" sqref="F4:F11 H4:H11 J4:J11 L4:L11"/>
    <dataValidation type="list" allowBlank="1" showInputMessage="1" showErrorMessage="1" sqref="F13:F14">
      <formula1>"500-1000,1001-2000,אחר"</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
  <sheetViews>
    <sheetView rightToLeft="1" zoomScaleNormal="100" workbookViewId="0">
      <selection activeCell="C9" sqref="C9:D9"/>
    </sheetView>
  </sheetViews>
  <sheetFormatPr defaultRowHeight="13.8" x14ac:dyDescent="0.25"/>
  <cols>
    <col min="1" max="1" width="46.09765625" customWidth="1"/>
    <col min="2" max="2" width="11.5" customWidth="1"/>
  </cols>
  <sheetData>
    <row r="1" spans="1:10" ht="16.2" thickBot="1" x14ac:dyDescent="0.3">
      <c r="A1" s="126" t="s">
        <v>107</v>
      </c>
      <c r="B1" s="128" t="s">
        <v>25</v>
      </c>
      <c r="C1" s="120">
        <f>'תנאי סף'!D1:D2</f>
        <v>1</v>
      </c>
      <c r="D1" s="121"/>
      <c r="E1" s="120">
        <f>'תנאי סף'!E1:E2</f>
        <v>2</v>
      </c>
      <c r="F1" s="121"/>
      <c r="G1" s="120">
        <f>'תנאי סף'!F1:F2</f>
        <v>3</v>
      </c>
      <c r="H1" s="121"/>
      <c r="I1" s="120">
        <f>'תנאי סף'!G1:G2</f>
        <v>4</v>
      </c>
      <c r="J1" s="121"/>
    </row>
    <row r="2" spans="1:10" ht="15.75" customHeight="1" x14ac:dyDescent="0.25">
      <c r="A2" s="126"/>
      <c r="B2" s="128"/>
      <c r="C2" s="122">
        <f>'תנאי סף'!D3</f>
        <v>0</v>
      </c>
      <c r="D2" s="123"/>
      <c r="E2" s="122">
        <f>'תנאי סף'!E3</f>
        <v>0</v>
      </c>
      <c r="F2" s="123"/>
      <c r="G2" s="122">
        <f>'תנאי סף'!F3</f>
        <v>0</v>
      </c>
      <c r="H2" s="123"/>
      <c r="I2" s="122">
        <f>'תנאי סף'!G3</f>
        <v>0</v>
      </c>
      <c r="J2" s="123"/>
    </row>
    <row r="3" spans="1:10" ht="15.75" customHeight="1" x14ac:dyDescent="0.25">
      <c r="A3" s="127"/>
      <c r="B3" s="129"/>
      <c r="C3" s="124"/>
      <c r="D3" s="125"/>
      <c r="E3" s="124"/>
      <c r="F3" s="125"/>
      <c r="G3" s="124"/>
      <c r="H3" s="125"/>
      <c r="I3" s="124"/>
      <c r="J3" s="125"/>
    </row>
    <row r="4" spans="1:10" ht="16.2" thickBot="1" x14ac:dyDescent="0.3">
      <c r="A4" s="42" t="s">
        <v>24</v>
      </c>
      <c r="B4" s="43" t="s">
        <v>8</v>
      </c>
      <c r="C4" s="19" t="s">
        <v>19</v>
      </c>
      <c r="D4" s="18" t="s">
        <v>17</v>
      </c>
      <c r="E4" s="17" t="s">
        <v>19</v>
      </c>
      <c r="F4" s="18" t="s">
        <v>17</v>
      </c>
      <c r="G4" s="17" t="s">
        <v>19</v>
      </c>
      <c r="H4" s="18" t="s">
        <v>17</v>
      </c>
      <c r="I4" s="19" t="s">
        <v>19</v>
      </c>
      <c r="J4" s="18" t="s">
        <v>17</v>
      </c>
    </row>
    <row r="5" spans="1:10" ht="136.80000000000001" customHeight="1" x14ac:dyDescent="0.25">
      <c r="A5" s="70" t="s">
        <v>99</v>
      </c>
      <c r="B5" s="66">
        <v>0.5</v>
      </c>
      <c r="C5" s="51"/>
      <c r="D5" s="20"/>
      <c r="E5" s="51"/>
      <c r="F5" s="20"/>
      <c r="G5" s="51"/>
      <c r="H5" s="20"/>
      <c r="I5" s="51"/>
      <c r="J5" s="20"/>
    </row>
    <row r="6" spans="1:10" ht="62.4" x14ac:dyDescent="0.25">
      <c r="A6" s="71" t="s">
        <v>100</v>
      </c>
      <c r="B6" s="66">
        <v>0.15</v>
      </c>
      <c r="C6" s="52"/>
      <c r="D6" s="21"/>
      <c r="E6" s="52"/>
      <c r="F6" s="21"/>
      <c r="G6" s="52"/>
      <c r="H6" s="21"/>
      <c r="I6" s="52"/>
      <c r="J6" s="21"/>
    </row>
    <row r="7" spans="1:10" ht="106.8" customHeight="1" x14ac:dyDescent="0.25">
      <c r="A7" s="71" t="s">
        <v>101</v>
      </c>
      <c r="B7" s="66">
        <v>0.2</v>
      </c>
      <c r="C7" s="52"/>
      <c r="D7" s="21"/>
      <c r="E7" s="52"/>
      <c r="F7" s="21"/>
      <c r="G7" s="52"/>
      <c r="H7" s="21"/>
      <c r="I7" s="52"/>
      <c r="J7" s="21"/>
    </row>
    <row r="8" spans="1:10" ht="31.8" customHeight="1" thickBot="1" x14ac:dyDescent="0.3">
      <c r="A8" s="71" t="s">
        <v>102</v>
      </c>
      <c r="B8" s="66">
        <v>0.15</v>
      </c>
      <c r="C8" s="118"/>
      <c r="D8" s="119"/>
      <c r="E8" s="118"/>
      <c r="F8" s="119"/>
      <c r="G8" s="118"/>
      <c r="H8" s="119"/>
      <c r="I8" s="118"/>
      <c r="J8" s="119"/>
    </row>
    <row r="9" spans="1:10" ht="31.2" customHeight="1" thickBot="1" x14ac:dyDescent="0.3">
      <c r="A9" s="72"/>
      <c r="B9" s="66">
        <f>SUM(B5:B8)</f>
        <v>1</v>
      </c>
      <c r="C9" s="118">
        <f>(SUMPRODUCT(C5:C8,$B5:$B8))*10</f>
        <v>0</v>
      </c>
      <c r="D9" s="119"/>
      <c r="E9" s="118">
        <f>(SUMPRODUCT(E5:E8,$B5:$B8))*10</f>
        <v>0</v>
      </c>
      <c r="F9" s="119"/>
      <c r="G9" s="118">
        <f>(SUMPRODUCT(G5:G8,$B5:$B8))*10</f>
        <v>0</v>
      </c>
      <c r="H9" s="119"/>
      <c r="I9" s="118">
        <f>(SUMPRODUCT(I5:I8,$B5:$B8))*10</f>
        <v>0</v>
      </c>
      <c r="J9" s="119"/>
    </row>
    <row r="10" spans="1:10" ht="15.6" customHeight="1" x14ac:dyDescent="0.25"/>
  </sheetData>
  <mergeCells count="18">
    <mergeCell ref="C9:D9"/>
    <mergeCell ref="C1:D1"/>
    <mergeCell ref="C2:D3"/>
    <mergeCell ref="C8:D8"/>
    <mergeCell ref="A1:A3"/>
    <mergeCell ref="B1:B3"/>
    <mergeCell ref="I1:J1"/>
    <mergeCell ref="G1:H1"/>
    <mergeCell ref="E1:F1"/>
    <mergeCell ref="I2:J3"/>
    <mergeCell ref="G2:H3"/>
    <mergeCell ref="E2:F3"/>
    <mergeCell ref="E9:F9"/>
    <mergeCell ref="G9:H9"/>
    <mergeCell ref="I9:J9"/>
    <mergeCell ref="I8:J8"/>
    <mergeCell ref="G8:H8"/>
    <mergeCell ref="E8:F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
  <sheetViews>
    <sheetView rightToLeft="1" zoomScale="94" zoomScaleNormal="94" workbookViewId="0">
      <selection activeCell="A17" sqref="A17"/>
    </sheetView>
  </sheetViews>
  <sheetFormatPr defaultRowHeight="13.8" x14ac:dyDescent="0.25"/>
  <cols>
    <col min="1" max="1" width="69.296875" customWidth="1"/>
    <col min="2" max="2" width="10.59765625" customWidth="1"/>
    <col min="3" max="3" width="6.8984375" customWidth="1"/>
    <col min="4" max="4" width="7.8984375" bestFit="1" customWidth="1"/>
    <col min="5" max="5" width="5.69921875" bestFit="1" customWidth="1"/>
    <col min="6" max="6" width="7.8984375" bestFit="1" customWidth="1"/>
    <col min="7" max="7" width="5.69921875" bestFit="1" customWidth="1"/>
    <col min="8" max="8" width="7.8984375" bestFit="1" customWidth="1"/>
    <col min="9" max="9" width="5.69921875" bestFit="1" customWidth="1"/>
    <col min="10" max="10" width="7.8984375" bestFit="1" customWidth="1"/>
  </cols>
  <sheetData>
    <row r="1" spans="1:10" ht="16.2" thickBot="1" x14ac:dyDescent="0.3">
      <c r="A1" s="126" t="s">
        <v>40</v>
      </c>
      <c r="B1" s="128" t="s">
        <v>25</v>
      </c>
      <c r="C1" s="120">
        <f>'תנאי סף'!D1:D2</f>
        <v>1</v>
      </c>
      <c r="D1" s="121"/>
      <c r="E1" s="120">
        <f>'תנאי סף'!E1:E2</f>
        <v>2</v>
      </c>
      <c r="F1" s="121"/>
      <c r="G1" s="120">
        <f>'תנאי סף'!F1:F2</f>
        <v>3</v>
      </c>
      <c r="H1" s="121"/>
      <c r="I1" s="120">
        <f>'תנאי סף'!G1:G2</f>
        <v>4</v>
      </c>
      <c r="J1" s="121"/>
    </row>
    <row r="2" spans="1:10" ht="13.8" customHeight="1" x14ac:dyDescent="0.25">
      <c r="A2" s="126"/>
      <c r="B2" s="128"/>
      <c r="C2" s="122">
        <f>'תנאי סף'!D3</f>
        <v>0</v>
      </c>
      <c r="D2" s="123"/>
      <c r="E2" s="122">
        <f>'תנאי סף'!E3</f>
        <v>0</v>
      </c>
      <c r="F2" s="123"/>
      <c r="G2" s="122">
        <f>'תנאי סף'!F3</f>
        <v>0</v>
      </c>
      <c r="H2" s="123"/>
      <c r="I2" s="122">
        <f>'תנאי סף'!G3</f>
        <v>0</v>
      </c>
      <c r="J2" s="123"/>
    </row>
    <row r="3" spans="1:10" ht="13.8" customHeight="1" x14ac:dyDescent="0.25">
      <c r="A3" s="127"/>
      <c r="B3" s="129"/>
      <c r="C3" s="124"/>
      <c r="D3" s="125"/>
      <c r="E3" s="124"/>
      <c r="F3" s="125"/>
      <c r="G3" s="124"/>
      <c r="H3" s="125"/>
      <c r="I3" s="124"/>
      <c r="J3" s="125"/>
    </row>
    <row r="4" spans="1:10" ht="16.2" thickBot="1" x14ac:dyDescent="0.3">
      <c r="A4" s="53" t="s">
        <v>24</v>
      </c>
      <c r="B4" s="73" t="s">
        <v>8</v>
      </c>
      <c r="C4" s="19" t="s">
        <v>19</v>
      </c>
      <c r="D4" s="18" t="s">
        <v>17</v>
      </c>
      <c r="E4" s="17" t="s">
        <v>19</v>
      </c>
      <c r="F4" s="18" t="s">
        <v>17</v>
      </c>
      <c r="G4" s="17" t="s">
        <v>19</v>
      </c>
      <c r="H4" s="18" t="s">
        <v>17</v>
      </c>
      <c r="I4" s="19" t="s">
        <v>19</v>
      </c>
      <c r="J4" s="18" t="s">
        <v>17</v>
      </c>
    </row>
    <row r="5" spans="1:10" ht="27.6" customHeight="1" x14ac:dyDescent="0.25">
      <c r="A5" s="61" t="s">
        <v>103</v>
      </c>
      <c r="B5" s="66">
        <v>0.2</v>
      </c>
      <c r="C5" s="51"/>
      <c r="D5" s="20"/>
      <c r="E5" s="51"/>
      <c r="F5" s="20"/>
      <c r="G5" s="51"/>
      <c r="H5" s="20"/>
      <c r="I5" s="51"/>
      <c r="J5" s="20"/>
    </row>
    <row r="6" spans="1:10" ht="54" customHeight="1" x14ac:dyDescent="0.25">
      <c r="A6" s="61" t="s">
        <v>104</v>
      </c>
      <c r="B6" s="66">
        <v>0.4</v>
      </c>
      <c r="C6" s="52"/>
      <c r="D6" s="21"/>
      <c r="E6" s="52"/>
      <c r="F6" s="21"/>
      <c r="G6" s="52"/>
      <c r="H6" s="21"/>
      <c r="I6" s="52"/>
      <c r="J6" s="21"/>
    </row>
    <row r="7" spans="1:10" ht="59.4" customHeight="1" x14ac:dyDescent="0.25">
      <c r="A7" s="61" t="s">
        <v>105</v>
      </c>
      <c r="B7" s="66">
        <v>0.2</v>
      </c>
      <c r="C7" s="52"/>
      <c r="D7" s="21"/>
      <c r="E7" s="52"/>
      <c r="F7" s="21"/>
      <c r="G7" s="52"/>
      <c r="H7" s="21"/>
      <c r="I7" s="52"/>
      <c r="J7" s="21"/>
    </row>
    <row r="8" spans="1:10" ht="48.6" customHeight="1" x14ac:dyDescent="0.25">
      <c r="A8" s="61" t="s">
        <v>106</v>
      </c>
      <c r="B8" s="66">
        <v>0.2</v>
      </c>
      <c r="C8" s="52"/>
      <c r="D8" s="52"/>
      <c r="E8" s="52"/>
      <c r="F8" s="52"/>
      <c r="G8" s="52"/>
      <c r="H8" s="52"/>
      <c r="I8" s="52"/>
      <c r="J8" s="21"/>
    </row>
    <row r="9" spans="1:10" ht="16.2" thickBot="1" x14ac:dyDescent="0.3">
      <c r="A9" s="59" t="s">
        <v>41</v>
      </c>
      <c r="B9" s="66">
        <f>SUM(B5:B8)</f>
        <v>1</v>
      </c>
      <c r="C9" s="118">
        <f>(SUMPRODUCT(C5:C8,$B5:$B8))*10</f>
        <v>0</v>
      </c>
      <c r="D9" s="119"/>
      <c r="E9" s="118">
        <f>(SUMPRODUCT(E5:E8,$B5:$B8))*10</f>
        <v>0</v>
      </c>
      <c r="F9" s="119"/>
      <c r="G9" s="118">
        <f>(SUMPRODUCT(G5:G8,$B5:$B8))*10</f>
        <v>0</v>
      </c>
      <c r="H9" s="119"/>
      <c r="I9" s="118">
        <f>(SUMPRODUCT(I5:I8,$B5:$B8))*10</f>
        <v>0</v>
      </c>
      <c r="J9" s="119"/>
    </row>
  </sheetData>
  <mergeCells count="14">
    <mergeCell ref="A1:A3"/>
    <mergeCell ref="C1:D1"/>
    <mergeCell ref="E1:F1"/>
    <mergeCell ref="G1:H1"/>
    <mergeCell ref="I1:J1"/>
    <mergeCell ref="C2:D3"/>
    <mergeCell ref="E2:F3"/>
    <mergeCell ref="G2:H3"/>
    <mergeCell ref="I2:J3"/>
    <mergeCell ref="C9:D9"/>
    <mergeCell ref="E9:F9"/>
    <mergeCell ref="G9:H9"/>
    <mergeCell ref="I9:J9"/>
    <mergeCell ref="B1:B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10</vt:i4>
      </vt:variant>
    </vt:vector>
  </HeadingPairs>
  <TitlesOfParts>
    <vt:vector size="14" baseType="lpstr">
      <vt:lpstr>תנאי סף</vt:lpstr>
      <vt:lpstr>איכות</vt:lpstr>
      <vt:lpstr>החוגים המוצעים</vt:lpstr>
      <vt:lpstr>ראיון</vt:lpstr>
      <vt:lpstr>'תנאי סף'!_Ref299615356</vt:lpstr>
      <vt:lpstr>'תנאי סף'!_Ref312343192</vt:lpstr>
      <vt:lpstr>'תנאי סף'!_Ref373430807</vt:lpstr>
      <vt:lpstr>'תנאי סף'!_Ref381020389</vt:lpstr>
      <vt:lpstr>'תנאי סף'!_Ref395437155</vt:lpstr>
      <vt:lpstr>'תנאי סף'!_Ref404259197</vt:lpstr>
      <vt:lpstr>'תנאי סף'!_Ref476044578</vt:lpstr>
      <vt:lpstr>'תנאי סף'!_Ref484943746</vt:lpstr>
      <vt:lpstr>'תנאי סף'!_Ref535161705</vt:lpstr>
      <vt:lpstr>'תנאי סף'!WPrint_Area_W</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Sarel Kadosh</cp:lastModifiedBy>
  <dcterms:created xsi:type="dcterms:W3CDTF">2014-12-29T12:32:12Z</dcterms:created>
  <dcterms:modified xsi:type="dcterms:W3CDTF">2019-05-14T19:40:31Z</dcterms:modified>
</cp:coreProperties>
</file>